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Darshan\Dropbox\IR &amp; Profitability Team\Quarterly Earnings Updates\3. Q2'FY27\Handbook\"/>
    </mc:Choice>
  </mc:AlternateContent>
  <xr:revisionPtr revIDLastSave="0" documentId="13_ncr:1_{828871AA-C34A-413F-A633-B17881DAC2EF}" xr6:coauthVersionLast="47" xr6:coauthVersionMax="47" xr10:uidLastSave="{00000000-0000-0000-0000-000000000000}"/>
  <bookViews>
    <workbookView xWindow="-108" yWindow="-108" windowWidth="23256" windowHeight="12456" xr2:uid="{6C8C6648-F4C3-4638-BDF2-75A8290470C9}"/>
  </bookViews>
  <sheets>
    <sheet name="Cover" sheetId="1" r:id="rId1"/>
    <sheet name="Operating metrics" sheetId="2" r:id="rId2"/>
    <sheet name="P&amp;L" sheetId="3" r:id="rId3"/>
    <sheet name="BS" sheetId="4" r:id="rId4"/>
    <sheet name="Capital &amp; Liability" sheetId="5" r:id="rId5"/>
    <sheet name="AUM Profile &amp; Asset Quality" sheetId="6" r:id="rId6"/>
    <sheet name="Employees" sheetId="7" r:id="rId7"/>
  </sheets>
  <definedNames>
    <definedName name="_xlnm.Print_Area" localSheetId="5">'AUM Profile &amp; Asset Quality'!$A$1:$P$60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7" i="7" l="1"/>
  <c r="O27" i="7"/>
  <c r="F27" i="7"/>
  <c r="P26" i="7"/>
  <c r="O26" i="7"/>
  <c r="F26" i="7"/>
  <c r="P25" i="7"/>
  <c r="O25" i="7"/>
  <c r="F25" i="7"/>
  <c r="P24" i="7"/>
  <c r="O24" i="7"/>
  <c r="F24" i="7"/>
  <c r="P23" i="7"/>
  <c r="O23" i="7"/>
  <c r="F23" i="7"/>
  <c r="P22" i="7"/>
  <c r="O22" i="7"/>
  <c r="F22" i="7"/>
  <c r="P21" i="7"/>
  <c r="O21" i="7"/>
  <c r="F21" i="7"/>
  <c r="P20" i="7"/>
  <c r="O20" i="7"/>
  <c r="F20" i="7"/>
  <c r="P19" i="7"/>
  <c r="O19" i="7"/>
  <c r="F19" i="7"/>
  <c r="P17" i="7"/>
  <c r="O17" i="7"/>
  <c r="F17" i="7"/>
  <c r="P16" i="7"/>
  <c r="O16" i="7"/>
  <c r="F16" i="7"/>
  <c r="P15" i="7"/>
  <c r="O15" i="7"/>
  <c r="N15" i="7"/>
  <c r="M15" i="7"/>
  <c r="L15" i="7"/>
  <c r="K15" i="7"/>
  <c r="J15" i="7"/>
  <c r="I15" i="7"/>
  <c r="H15" i="7"/>
  <c r="F15" i="7"/>
  <c r="E15" i="7"/>
  <c r="D15" i="7"/>
  <c r="C15" i="7"/>
  <c r="P12" i="7"/>
  <c r="O12" i="7"/>
  <c r="H12" i="7"/>
  <c r="F12" i="7"/>
  <c r="P11" i="7"/>
  <c r="O11" i="7"/>
  <c r="H11" i="7"/>
  <c r="F11" i="7"/>
  <c r="P10" i="7"/>
  <c r="O10" i="7"/>
  <c r="H10" i="7"/>
  <c r="F10" i="7"/>
  <c r="P9" i="7"/>
  <c r="O9" i="7"/>
  <c r="H9" i="7"/>
  <c r="F9" i="7"/>
  <c r="P8" i="7"/>
  <c r="O8" i="7"/>
  <c r="H8" i="7"/>
  <c r="F8" i="7"/>
  <c r="P7" i="7"/>
  <c r="O7" i="7"/>
  <c r="H7" i="7"/>
  <c r="F7" i="7"/>
  <c r="N6" i="7"/>
  <c r="M6" i="7"/>
  <c r="L6" i="7"/>
  <c r="K6" i="7"/>
  <c r="J6" i="7"/>
  <c r="I6" i="7"/>
  <c r="H6" i="7"/>
  <c r="E6" i="7"/>
  <c r="F6" i="7" s="1"/>
  <c r="D6" i="7"/>
  <c r="P59" i="6"/>
  <c r="O59" i="6"/>
  <c r="F59" i="6"/>
  <c r="P58" i="6"/>
  <c r="O58" i="6"/>
  <c r="F58" i="6"/>
  <c r="P57" i="6"/>
  <c r="O57" i="6"/>
  <c r="N57" i="6"/>
  <c r="M57" i="6"/>
  <c r="L57" i="6"/>
  <c r="K57" i="6"/>
  <c r="J57" i="6"/>
  <c r="I57" i="6"/>
  <c r="H57" i="6"/>
  <c r="F57" i="6"/>
  <c r="E57" i="6"/>
  <c r="D57" i="6"/>
  <c r="C57" i="6"/>
  <c r="P55" i="6"/>
  <c r="O55" i="6"/>
  <c r="F55" i="6"/>
  <c r="N54" i="6"/>
  <c r="M54" i="6"/>
  <c r="L54" i="6"/>
  <c r="K54" i="6"/>
  <c r="J54" i="6"/>
  <c r="I54" i="6"/>
  <c r="H54" i="6"/>
  <c r="E54" i="6"/>
  <c r="F54" i="6" s="1"/>
  <c r="D54" i="6"/>
  <c r="N52" i="6"/>
  <c r="M52" i="6"/>
  <c r="L52" i="6"/>
  <c r="K52" i="6"/>
  <c r="J52" i="6"/>
  <c r="I52" i="6"/>
  <c r="H52" i="6"/>
  <c r="E52" i="6"/>
  <c r="F52" i="6" s="1"/>
  <c r="D52" i="6"/>
  <c r="P51" i="6"/>
  <c r="O51" i="6"/>
  <c r="F51" i="6"/>
  <c r="N49" i="6"/>
  <c r="M49" i="6"/>
  <c r="L49" i="6"/>
  <c r="K49" i="6"/>
  <c r="J49" i="6"/>
  <c r="I49" i="6"/>
  <c r="H49" i="6"/>
  <c r="E49" i="6"/>
  <c r="F49" i="6" s="1"/>
  <c r="D49" i="6"/>
  <c r="N48" i="6"/>
  <c r="M48" i="6"/>
  <c r="L48" i="6"/>
  <c r="K48" i="6"/>
  <c r="J48" i="6"/>
  <c r="I48" i="6"/>
  <c r="H48" i="6"/>
  <c r="E48" i="6"/>
  <c r="F48" i="6" s="1"/>
  <c r="D48" i="6"/>
  <c r="N47" i="6"/>
  <c r="M47" i="6"/>
  <c r="L47" i="6"/>
  <c r="K47" i="6"/>
  <c r="J47" i="6"/>
  <c r="I47" i="6"/>
  <c r="H47" i="6"/>
  <c r="E47" i="6"/>
  <c r="F47" i="6" s="1"/>
  <c r="D47" i="6"/>
  <c r="P45" i="6"/>
  <c r="O45" i="6"/>
  <c r="F45" i="6"/>
  <c r="P44" i="6"/>
  <c r="O44" i="6"/>
  <c r="F44" i="6"/>
  <c r="P43" i="6"/>
  <c r="O43" i="6"/>
  <c r="F43" i="6"/>
  <c r="P41" i="6"/>
  <c r="O41" i="6"/>
  <c r="F41" i="6"/>
  <c r="P40" i="6"/>
  <c r="O40" i="6"/>
  <c r="F40" i="6"/>
  <c r="P39" i="6"/>
  <c r="O39" i="6"/>
  <c r="F39" i="6"/>
  <c r="P38" i="6"/>
  <c r="O38" i="6"/>
  <c r="N38" i="6"/>
  <c r="M38" i="6"/>
  <c r="L38" i="6"/>
  <c r="K38" i="6"/>
  <c r="J38" i="6"/>
  <c r="I38" i="6"/>
  <c r="H38" i="6"/>
  <c r="F38" i="6"/>
  <c r="E38" i="6"/>
  <c r="D38" i="6"/>
  <c r="C38" i="6"/>
  <c r="N30" i="6"/>
  <c r="L30" i="6"/>
  <c r="K30" i="6"/>
  <c r="J30" i="6"/>
  <c r="I30" i="6"/>
  <c r="H30" i="6"/>
  <c r="E30" i="6"/>
  <c r="F30" i="6" s="1"/>
  <c r="D30" i="6"/>
  <c r="B30" i="6"/>
  <c r="N29" i="6"/>
  <c r="L29" i="6"/>
  <c r="K29" i="6"/>
  <c r="J29" i="6"/>
  <c r="I29" i="6"/>
  <c r="H29" i="6"/>
  <c r="E29" i="6"/>
  <c r="F29" i="6" s="1"/>
  <c r="D29" i="6"/>
  <c r="B29" i="6"/>
  <c r="N28" i="6"/>
  <c r="L28" i="6"/>
  <c r="K28" i="6"/>
  <c r="J28" i="6"/>
  <c r="I28" i="6"/>
  <c r="H28" i="6"/>
  <c r="E28" i="6"/>
  <c r="F28" i="6" s="1"/>
  <c r="D28" i="6"/>
  <c r="B28" i="6"/>
  <c r="N27" i="6"/>
  <c r="L27" i="6"/>
  <c r="K27" i="6"/>
  <c r="J27" i="6"/>
  <c r="I27" i="6"/>
  <c r="H27" i="6"/>
  <c r="E27" i="6"/>
  <c r="F27" i="6" s="1"/>
  <c r="D27" i="6"/>
  <c r="B27" i="6"/>
  <c r="N26" i="6"/>
  <c r="L26" i="6"/>
  <c r="K26" i="6"/>
  <c r="J26" i="6"/>
  <c r="I26" i="6"/>
  <c r="H26" i="6"/>
  <c r="E26" i="6"/>
  <c r="D26" i="6"/>
  <c r="B26" i="6"/>
  <c r="P25" i="6"/>
  <c r="O25" i="6"/>
  <c r="F25" i="6"/>
  <c r="O24" i="6"/>
  <c r="M24" i="6"/>
  <c r="F24" i="6"/>
  <c r="P23" i="6"/>
  <c r="O23" i="6"/>
  <c r="F23" i="6"/>
  <c r="P22" i="6"/>
  <c r="O22" i="6"/>
  <c r="F22" i="6"/>
  <c r="P21" i="6"/>
  <c r="O21" i="6"/>
  <c r="F21" i="6"/>
  <c r="N19" i="6"/>
  <c r="M19" i="6"/>
  <c r="L19" i="6"/>
  <c r="K19" i="6"/>
  <c r="J19" i="6"/>
  <c r="I19" i="6"/>
  <c r="H19" i="6"/>
  <c r="E19" i="6"/>
  <c r="F19" i="6" s="1"/>
  <c r="D19" i="6"/>
  <c r="P18" i="6"/>
  <c r="O18" i="6"/>
  <c r="F18" i="6"/>
  <c r="P17" i="6"/>
  <c r="O17" i="6"/>
  <c r="F17" i="6"/>
  <c r="N15" i="6"/>
  <c r="M15" i="6"/>
  <c r="L15" i="6"/>
  <c r="K15" i="6"/>
  <c r="J15" i="6"/>
  <c r="I15" i="6"/>
  <c r="H15" i="6"/>
  <c r="E15" i="6"/>
  <c r="F15" i="6" s="1"/>
  <c r="D15" i="6"/>
  <c r="N14" i="6"/>
  <c r="M14" i="6"/>
  <c r="L14" i="6"/>
  <c r="K14" i="6"/>
  <c r="J14" i="6"/>
  <c r="I14" i="6"/>
  <c r="H14" i="6"/>
  <c r="E14" i="6"/>
  <c r="D14" i="6"/>
  <c r="P13" i="6"/>
  <c r="O13" i="6"/>
  <c r="F13" i="6"/>
  <c r="P12" i="6"/>
  <c r="O12" i="6"/>
  <c r="F12" i="6"/>
  <c r="N10" i="6"/>
  <c r="M10" i="6"/>
  <c r="L10" i="6"/>
  <c r="K10" i="6"/>
  <c r="J10" i="6"/>
  <c r="I10" i="6"/>
  <c r="H10" i="6"/>
  <c r="E10" i="6"/>
  <c r="D10" i="6"/>
  <c r="N9" i="6"/>
  <c r="M9" i="6"/>
  <c r="L9" i="6"/>
  <c r="K9" i="6"/>
  <c r="J9" i="6"/>
  <c r="I9" i="6"/>
  <c r="H9" i="6"/>
  <c r="E9" i="6"/>
  <c r="F9" i="6" s="1"/>
  <c r="D9" i="6"/>
  <c r="P8" i="6"/>
  <c r="O8" i="6"/>
  <c r="F8" i="6"/>
  <c r="P7" i="6"/>
  <c r="O7" i="6"/>
  <c r="F7" i="6"/>
  <c r="N37" i="5"/>
  <c r="M37" i="5"/>
  <c r="L37" i="5"/>
  <c r="K37" i="5"/>
  <c r="J37" i="5"/>
  <c r="I37" i="5"/>
  <c r="H37" i="5"/>
  <c r="E37" i="5"/>
  <c r="F37" i="5" s="1"/>
  <c r="D37" i="5"/>
  <c r="P36" i="5"/>
  <c r="O36" i="5"/>
  <c r="F36" i="5"/>
  <c r="P35" i="5"/>
  <c r="O35" i="5"/>
  <c r="F35" i="5"/>
  <c r="P34" i="5"/>
  <c r="O34" i="5"/>
  <c r="F34" i="5"/>
  <c r="P33" i="5"/>
  <c r="O33" i="5"/>
  <c r="N33" i="5"/>
  <c r="M33" i="5"/>
  <c r="L33" i="5"/>
  <c r="K33" i="5"/>
  <c r="J33" i="5"/>
  <c r="I33" i="5"/>
  <c r="H33" i="5"/>
  <c r="F33" i="5"/>
  <c r="E33" i="5"/>
  <c r="D33" i="5"/>
  <c r="C33" i="5"/>
  <c r="P28" i="5"/>
  <c r="O28" i="5"/>
  <c r="N28" i="5"/>
  <c r="M28" i="5"/>
  <c r="L28" i="5"/>
  <c r="K28" i="5"/>
  <c r="J28" i="5"/>
  <c r="I28" i="5"/>
  <c r="H28" i="5"/>
  <c r="F28" i="5"/>
  <c r="E28" i="5"/>
  <c r="D28" i="5"/>
  <c r="C28" i="5"/>
  <c r="P25" i="5"/>
  <c r="O25" i="5"/>
  <c r="F25" i="5"/>
  <c r="P24" i="5"/>
  <c r="O24" i="5"/>
  <c r="F24" i="5"/>
  <c r="N23" i="5"/>
  <c r="M23" i="5"/>
  <c r="L23" i="5"/>
  <c r="K23" i="5"/>
  <c r="J23" i="5"/>
  <c r="I23" i="5"/>
  <c r="H23" i="5"/>
  <c r="E23" i="5"/>
  <c r="F23" i="5" s="1"/>
  <c r="D23" i="5"/>
  <c r="P22" i="5"/>
  <c r="O22" i="5"/>
  <c r="N22" i="5"/>
  <c r="M22" i="5"/>
  <c r="L22" i="5"/>
  <c r="K22" i="5"/>
  <c r="J22" i="5"/>
  <c r="I22" i="5"/>
  <c r="H22" i="5"/>
  <c r="F22" i="5"/>
  <c r="E22" i="5"/>
  <c r="D22" i="5"/>
  <c r="C22" i="5"/>
  <c r="B20" i="5"/>
  <c r="B19" i="5"/>
  <c r="B18" i="5"/>
  <c r="B17" i="5"/>
  <c r="B16" i="5"/>
  <c r="B15" i="5"/>
  <c r="N12" i="5"/>
  <c r="M12" i="5"/>
  <c r="L12" i="5"/>
  <c r="K12" i="5"/>
  <c r="J12" i="5"/>
  <c r="I12" i="5"/>
  <c r="H12" i="5"/>
  <c r="E12" i="5"/>
  <c r="D12" i="5"/>
  <c r="F11" i="5"/>
  <c r="P10" i="5"/>
  <c r="O10" i="5"/>
  <c r="F10" i="5"/>
  <c r="P9" i="5"/>
  <c r="O9" i="5"/>
  <c r="F9" i="5"/>
  <c r="P8" i="5"/>
  <c r="O8" i="5"/>
  <c r="F8" i="5"/>
  <c r="P7" i="5"/>
  <c r="O7" i="5"/>
  <c r="F7" i="5"/>
  <c r="P6" i="5"/>
  <c r="O6" i="5"/>
  <c r="F6" i="5"/>
  <c r="P27" i="4"/>
  <c r="O27" i="4"/>
  <c r="F27" i="4"/>
  <c r="P26" i="4"/>
  <c r="O26" i="4"/>
  <c r="F26" i="4"/>
  <c r="N25" i="4"/>
  <c r="M25" i="4"/>
  <c r="L25" i="4"/>
  <c r="K25" i="4"/>
  <c r="J25" i="4"/>
  <c r="I25" i="4"/>
  <c r="H25" i="4"/>
  <c r="E25" i="4"/>
  <c r="F25" i="4" s="1"/>
  <c r="D25" i="4"/>
  <c r="M24" i="4"/>
  <c r="P24" i="4" s="1"/>
  <c r="L24" i="4"/>
  <c r="K24" i="4"/>
  <c r="J24" i="4"/>
  <c r="O24" i="4" s="1"/>
  <c r="I24" i="4"/>
  <c r="H24" i="4"/>
  <c r="E24" i="4"/>
  <c r="F24" i="4" s="1"/>
  <c r="D24" i="4"/>
  <c r="N22" i="4"/>
  <c r="M22" i="4"/>
  <c r="L22" i="4"/>
  <c r="K22" i="4"/>
  <c r="J22" i="4"/>
  <c r="I22" i="4"/>
  <c r="H22" i="4"/>
  <c r="E22" i="4"/>
  <c r="D22" i="4"/>
  <c r="P21" i="4"/>
  <c r="O21" i="4"/>
  <c r="F21" i="4"/>
  <c r="P20" i="4"/>
  <c r="O20" i="4"/>
  <c r="F20" i="4"/>
  <c r="P19" i="4"/>
  <c r="O19" i="4"/>
  <c r="F19" i="4"/>
  <c r="P18" i="4"/>
  <c r="O18" i="4"/>
  <c r="F18" i="4"/>
  <c r="P17" i="4"/>
  <c r="O17" i="4"/>
  <c r="F17" i="4"/>
  <c r="P16" i="4"/>
  <c r="O16" i="4"/>
  <c r="F16" i="4"/>
  <c r="N13" i="4"/>
  <c r="M13" i="4"/>
  <c r="L13" i="4"/>
  <c r="K13" i="4"/>
  <c r="J13" i="4"/>
  <c r="I13" i="4"/>
  <c r="H13" i="4"/>
  <c r="E13" i="4"/>
  <c r="D13" i="4"/>
  <c r="P12" i="4"/>
  <c r="O12" i="4"/>
  <c r="F12" i="4"/>
  <c r="P11" i="4"/>
  <c r="O11" i="4"/>
  <c r="F11" i="4"/>
  <c r="P10" i="4"/>
  <c r="F10" i="4"/>
  <c r="P9" i="4"/>
  <c r="O9" i="4"/>
  <c r="F9" i="4"/>
  <c r="P8" i="4"/>
  <c r="O8" i="4"/>
  <c r="F8" i="4"/>
  <c r="P7" i="4"/>
  <c r="O7" i="4"/>
  <c r="F7" i="4"/>
  <c r="N42" i="3"/>
  <c r="M42" i="3"/>
  <c r="L42" i="3"/>
  <c r="K42" i="3"/>
  <c r="J42" i="3"/>
  <c r="I42" i="3"/>
  <c r="H42" i="3"/>
  <c r="E42" i="3"/>
  <c r="F42" i="3" s="1"/>
  <c r="D42" i="3"/>
  <c r="P41" i="3"/>
  <c r="O41" i="3"/>
  <c r="F41" i="3"/>
  <c r="P40" i="3"/>
  <c r="O40" i="3"/>
  <c r="F40" i="3"/>
  <c r="P39" i="3"/>
  <c r="O39" i="3"/>
  <c r="N39" i="3"/>
  <c r="M39" i="3"/>
  <c r="L39" i="3"/>
  <c r="K39" i="3"/>
  <c r="J39" i="3"/>
  <c r="I39" i="3"/>
  <c r="H39" i="3"/>
  <c r="F39" i="3"/>
  <c r="E39" i="3"/>
  <c r="D39" i="3"/>
  <c r="C39" i="3"/>
  <c r="N35" i="3"/>
  <c r="M35" i="3"/>
  <c r="L35" i="3"/>
  <c r="K35" i="3"/>
  <c r="J35" i="3"/>
  <c r="I35" i="3"/>
  <c r="E35" i="3"/>
  <c r="F35" i="3" s="1"/>
  <c r="N33" i="3"/>
  <c r="M33" i="3"/>
  <c r="L33" i="3"/>
  <c r="K33" i="3"/>
  <c r="J33" i="3"/>
  <c r="I33" i="3"/>
  <c r="E33" i="3"/>
  <c r="F33" i="3" s="1"/>
  <c r="N31" i="3"/>
  <c r="M31" i="3"/>
  <c r="L31" i="3"/>
  <c r="K31" i="3"/>
  <c r="J31" i="3"/>
  <c r="I31" i="3"/>
  <c r="E31" i="3"/>
  <c r="F31" i="3" s="1"/>
  <c r="N29" i="3"/>
  <c r="M29" i="3"/>
  <c r="L29" i="3"/>
  <c r="K29" i="3"/>
  <c r="J29" i="3"/>
  <c r="I29" i="3"/>
  <c r="E29" i="3"/>
  <c r="F29" i="3" s="1"/>
  <c r="N28" i="3"/>
  <c r="M28" i="3"/>
  <c r="M30" i="3" s="1"/>
  <c r="M32" i="3" s="1"/>
  <c r="M34" i="3" s="1"/>
  <c r="M36" i="3" s="1"/>
  <c r="L28" i="3"/>
  <c r="L30" i="3" s="1"/>
  <c r="L32" i="3" s="1"/>
  <c r="L34" i="3" s="1"/>
  <c r="L36" i="3" s="1"/>
  <c r="K28" i="3"/>
  <c r="K30" i="3" s="1"/>
  <c r="K32" i="3" s="1"/>
  <c r="K34" i="3" s="1"/>
  <c r="K36" i="3" s="1"/>
  <c r="J28" i="3"/>
  <c r="J30" i="3" s="1"/>
  <c r="J32" i="3" s="1"/>
  <c r="J34" i="3" s="1"/>
  <c r="J36" i="3" s="1"/>
  <c r="I28" i="3"/>
  <c r="I30" i="3" s="1"/>
  <c r="I32" i="3" s="1"/>
  <c r="I34" i="3" s="1"/>
  <c r="I36" i="3" s="1"/>
  <c r="H28" i="3"/>
  <c r="H30" i="3" s="1"/>
  <c r="H32" i="3" s="1"/>
  <c r="H34" i="3" s="1"/>
  <c r="H36" i="3" s="1"/>
  <c r="E28" i="3"/>
  <c r="D28" i="3"/>
  <c r="D30" i="3" s="1"/>
  <c r="D32" i="3" s="1"/>
  <c r="D34" i="3" s="1"/>
  <c r="D36" i="3" s="1"/>
  <c r="N27" i="3"/>
  <c r="M27" i="3"/>
  <c r="L27" i="3"/>
  <c r="K27" i="3"/>
  <c r="J27" i="3"/>
  <c r="I27" i="3"/>
  <c r="E27" i="3"/>
  <c r="F27" i="3" s="1"/>
  <c r="N26" i="3"/>
  <c r="M26" i="3"/>
  <c r="L26" i="3"/>
  <c r="K26" i="3"/>
  <c r="J26" i="3"/>
  <c r="I26" i="3"/>
  <c r="E26" i="3"/>
  <c r="F26" i="3" s="1"/>
  <c r="P25" i="3"/>
  <c r="O25" i="3"/>
  <c r="N25" i="3"/>
  <c r="M25" i="3"/>
  <c r="L25" i="3"/>
  <c r="K25" i="3"/>
  <c r="J25" i="3"/>
  <c r="I25" i="3"/>
  <c r="H25" i="3"/>
  <c r="F25" i="3"/>
  <c r="E25" i="3"/>
  <c r="D25" i="3"/>
  <c r="C25" i="3"/>
  <c r="P20" i="3"/>
  <c r="O20" i="3"/>
  <c r="F20" i="3"/>
  <c r="P19" i="3"/>
  <c r="O19" i="3"/>
  <c r="F19" i="3"/>
  <c r="P15" i="3"/>
  <c r="O15" i="3"/>
  <c r="F15" i="3"/>
  <c r="P13" i="3"/>
  <c r="O13" i="3"/>
  <c r="F13" i="3"/>
  <c r="P11" i="3"/>
  <c r="O11" i="3"/>
  <c r="F11" i="3"/>
  <c r="P9" i="3"/>
  <c r="O9" i="3"/>
  <c r="F9" i="3"/>
  <c r="N8" i="3"/>
  <c r="M8" i="3"/>
  <c r="L8" i="3"/>
  <c r="K8" i="3"/>
  <c r="J8" i="3"/>
  <c r="I8" i="3"/>
  <c r="H8" i="3"/>
  <c r="E8" i="3"/>
  <c r="D8" i="3"/>
  <c r="P7" i="3"/>
  <c r="O7" i="3"/>
  <c r="F7" i="3"/>
  <c r="P6" i="3"/>
  <c r="O6" i="3"/>
  <c r="F6" i="3"/>
  <c r="P33" i="2"/>
  <c r="O33" i="2"/>
  <c r="F33" i="2"/>
  <c r="P32" i="2"/>
  <c r="O32" i="2"/>
  <c r="F32" i="2"/>
  <c r="P31" i="2"/>
  <c r="O31" i="2"/>
  <c r="F31" i="2"/>
  <c r="P28" i="2"/>
  <c r="O28" i="2"/>
  <c r="F28" i="2"/>
  <c r="P27" i="2"/>
  <c r="O27" i="2"/>
  <c r="F27" i="2"/>
  <c r="P26" i="2"/>
  <c r="O26" i="2"/>
  <c r="F26" i="2"/>
  <c r="P23" i="2"/>
  <c r="O23" i="2"/>
  <c r="F23" i="2"/>
  <c r="P22" i="2"/>
  <c r="O22" i="2"/>
  <c r="F22" i="2"/>
  <c r="P21" i="2"/>
  <c r="O21" i="2"/>
  <c r="F21" i="2"/>
  <c r="P19" i="2"/>
  <c r="O19" i="2"/>
  <c r="F19" i="2"/>
  <c r="P18" i="2"/>
  <c r="O18" i="2"/>
  <c r="F18" i="2"/>
  <c r="P16" i="2"/>
  <c r="O16" i="2"/>
  <c r="N16" i="2"/>
  <c r="M16" i="2"/>
  <c r="L16" i="2"/>
  <c r="K16" i="2"/>
  <c r="J16" i="2"/>
  <c r="I16" i="2"/>
  <c r="H16" i="2"/>
  <c r="F16" i="2"/>
  <c r="E16" i="2"/>
  <c r="D16" i="2"/>
  <c r="C16" i="2"/>
  <c r="P14" i="2"/>
  <c r="O14" i="2"/>
  <c r="F14" i="2"/>
  <c r="P12" i="2"/>
  <c r="O12" i="2"/>
  <c r="F12" i="2"/>
  <c r="P11" i="2"/>
  <c r="O11" i="2"/>
  <c r="F11" i="2"/>
  <c r="P10" i="2"/>
  <c r="O10" i="2"/>
  <c r="F10" i="2"/>
  <c r="P8" i="2"/>
  <c r="O8" i="2"/>
  <c r="F8" i="2"/>
  <c r="P7" i="2"/>
  <c r="O7" i="2"/>
  <c r="F7" i="2"/>
  <c r="P6" i="2"/>
  <c r="O6" i="2"/>
  <c r="F6" i="2"/>
  <c r="O6" i="7" l="1"/>
  <c r="P6" i="7"/>
  <c r="F10" i="6"/>
  <c r="F26" i="6"/>
  <c r="F14" i="6"/>
  <c r="O54" i="6"/>
  <c r="P54" i="6"/>
  <c r="O52" i="6"/>
  <c r="P52" i="6"/>
  <c r="P49" i="6"/>
  <c r="O49" i="6"/>
  <c r="P48" i="6"/>
  <c r="O48" i="6"/>
  <c r="O47" i="6"/>
  <c r="P47" i="6"/>
  <c r="O30" i="6"/>
  <c r="O29" i="6"/>
  <c r="O28" i="6"/>
  <c r="O27" i="6"/>
  <c r="O26" i="6"/>
  <c r="M29" i="6"/>
  <c r="P29" i="6" s="1"/>
  <c r="M27" i="6"/>
  <c r="P27" i="6" s="1"/>
  <c r="M28" i="6"/>
  <c r="P28" i="6" s="1"/>
  <c r="M26" i="6"/>
  <c r="P26" i="6" s="1"/>
  <c r="M30" i="6"/>
  <c r="P30" i="6" s="1"/>
  <c r="P24" i="6"/>
  <c r="P19" i="6"/>
  <c r="O19" i="6"/>
  <c r="O15" i="6"/>
  <c r="P15" i="6"/>
  <c r="O14" i="6"/>
  <c r="P14" i="6"/>
  <c r="O10" i="6"/>
  <c r="P10" i="6"/>
  <c r="P9" i="6"/>
  <c r="O9" i="6"/>
  <c r="P37" i="5"/>
  <c r="O37" i="5"/>
  <c r="P23" i="5"/>
  <c r="O23" i="5"/>
  <c r="N15" i="5"/>
  <c r="N16" i="5"/>
  <c r="N17" i="5"/>
  <c r="N18" i="5"/>
  <c r="N20" i="5"/>
  <c r="N19" i="5"/>
  <c r="M16" i="5"/>
  <c r="M17" i="5"/>
  <c r="M19" i="5"/>
  <c r="M18" i="5"/>
  <c r="O12" i="5"/>
  <c r="M20" i="5"/>
  <c r="M15" i="5"/>
  <c r="P12" i="5"/>
  <c r="L16" i="5"/>
  <c r="L17" i="5"/>
  <c r="L20" i="5"/>
  <c r="L18" i="5"/>
  <c r="L19" i="5"/>
  <c r="L15" i="5"/>
  <c r="K17" i="5"/>
  <c r="K16" i="5"/>
  <c r="K18" i="5"/>
  <c r="K15" i="5"/>
  <c r="K19" i="5"/>
  <c r="K20" i="5"/>
  <c r="J19" i="5"/>
  <c r="J16" i="5"/>
  <c r="J18" i="5"/>
  <c r="J20" i="5"/>
  <c r="J15" i="5"/>
  <c r="J17" i="5"/>
  <c r="I15" i="5"/>
  <c r="I18" i="5"/>
  <c r="I16" i="5"/>
  <c r="I17" i="5"/>
  <c r="I20" i="5"/>
  <c r="I19" i="5"/>
  <c r="H18" i="5"/>
  <c r="H17" i="5"/>
  <c r="H20" i="5"/>
  <c r="H16" i="5"/>
  <c r="H19" i="5"/>
  <c r="H15" i="5"/>
  <c r="E19" i="5"/>
  <c r="E16" i="5"/>
  <c r="E17" i="5"/>
  <c r="E18" i="5"/>
  <c r="E20" i="5"/>
  <c r="E15" i="5"/>
  <c r="F12" i="5"/>
  <c r="D20" i="5"/>
  <c r="D19" i="5"/>
  <c r="D18" i="5"/>
  <c r="D17" i="5"/>
  <c r="D16" i="5"/>
  <c r="D15" i="5"/>
  <c r="F13" i="4"/>
  <c r="P25" i="4"/>
  <c r="O25" i="4"/>
  <c r="O22" i="4"/>
  <c r="P22" i="4"/>
  <c r="F22" i="4"/>
  <c r="P13" i="4"/>
  <c r="O13" i="4"/>
  <c r="P42" i="3"/>
  <c r="O42" i="3"/>
  <c r="P35" i="3"/>
  <c r="O35" i="3"/>
  <c r="O33" i="3"/>
  <c r="P33" i="3"/>
  <c r="P31" i="3"/>
  <c r="O31" i="3"/>
  <c r="P29" i="3"/>
  <c r="O29" i="3"/>
  <c r="N30" i="3"/>
  <c r="O28" i="3"/>
  <c r="P28" i="3"/>
  <c r="E30" i="3"/>
  <c r="F28" i="3"/>
  <c r="O27" i="3"/>
  <c r="P27" i="3"/>
  <c r="P26" i="3"/>
  <c r="O26" i="3"/>
  <c r="N22" i="3"/>
  <c r="P8" i="3"/>
  <c r="O8" i="3"/>
  <c r="N10" i="3"/>
  <c r="M10" i="3"/>
  <c r="M22" i="3"/>
  <c r="L10" i="3"/>
  <c r="L22" i="3"/>
  <c r="K10" i="3"/>
  <c r="K22" i="3"/>
  <c r="J10" i="3"/>
  <c r="J22" i="3"/>
  <c r="I22" i="3"/>
  <c r="I10" i="3"/>
  <c r="H10" i="3"/>
  <c r="H22" i="3"/>
  <c r="F8" i="3"/>
  <c r="E10" i="3"/>
  <c r="E22" i="3"/>
  <c r="F22" i="3" s="1"/>
  <c r="D22" i="3"/>
  <c r="D10" i="3"/>
  <c r="O15" i="5" l="1"/>
  <c r="P15" i="5"/>
  <c r="P16" i="5"/>
  <c r="O16" i="5"/>
  <c r="P17" i="5"/>
  <c r="O17" i="5"/>
  <c r="O18" i="5"/>
  <c r="P18" i="5"/>
  <c r="P19" i="5"/>
  <c r="O19" i="5"/>
  <c r="F19" i="5"/>
  <c r="F16" i="5"/>
  <c r="F17" i="5"/>
  <c r="F18" i="5"/>
  <c r="F20" i="5"/>
  <c r="F15" i="5"/>
  <c r="O30" i="3"/>
  <c r="P30" i="3"/>
  <c r="N32" i="3"/>
  <c r="F30" i="3"/>
  <c r="E32" i="3"/>
  <c r="P22" i="3"/>
  <c r="O22" i="3"/>
  <c r="O10" i="3"/>
  <c r="P10" i="3"/>
  <c r="N12" i="3"/>
  <c r="N23" i="3"/>
  <c r="M12" i="3"/>
  <c r="M14" i="3" s="1"/>
  <c r="M16" i="3" s="1"/>
  <c r="M37" i="3" s="1"/>
  <c r="M23" i="3"/>
  <c r="L12" i="3"/>
  <c r="L14" i="3" s="1"/>
  <c r="L16" i="3" s="1"/>
  <c r="L37" i="3" s="1"/>
  <c r="L23" i="3"/>
  <c r="K12" i="3"/>
  <c r="K14" i="3" s="1"/>
  <c r="K16" i="3" s="1"/>
  <c r="K37" i="3" s="1"/>
  <c r="K23" i="3"/>
  <c r="J12" i="3"/>
  <c r="J14" i="3" s="1"/>
  <c r="J16" i="3" s="1"/>
  <c r="J37" i="3" s="1"/>
  <c r="J23" i="3"/>
  <c r="I12" i="3"/>
  <c r="I14" i="3" s="1"/>
  <c r="I16" i="3" s="1"/>
  <c r="I37" i="3" s="1"/>
  <c r="I23" i="3"/>
  <c r="H12" i="3"/>
  <c r="H14" i="3" s="1"/>
  <c r="H16" i="3" s="1"/>
  <c r="H23" i="3"/>
  <c r="E12" i="3"/>
  <c r="F10" i="3"/>
  <c r="E23" i="3"/>
  <c r="D12" i="3"/>
  <c r="D14" i="3" s="1"/>
  <c r="D16" i="3" s="1"/>
  <c r="D23" i="3"/>
  <c r="O32" i="3" l="1"/>
  <c r="P32" i="3"/>
  <c r="N34" i="3"/>
  <c r="F32" i="3"/>
  <c r="E34" i="3"/>
  <c r="O12" i="3"/>
  <c r="P12" i="3"/>
  <c r="N14" i="3"/>
  <c r="P23" i="3"/>
  <c r="O23" i="3"/>
  <c r="F12" i="3"/>
  <c r="E14" i="3"/>
  <c r="F23" i="3"/>
  <c r="N36" i="3" l="1"/>
  <c r="O34" i="3"/>
  <c r="P34" i="3"/>
  <c r="E36" i="3"/>
  <c r="F36" i="3" s="1"/>
  <c r="F34" i="3"/>
  <c r="O14" i="3"/>
  <c r="P14" i="3"/>
  <c r="N16" i="3"/>
  <c r="E16" i="3"/>
  <c r="F14" i="3"/>
  <c r="P36" i="3" l="1"/>
  <c r="O36" i="3"/>
  <c r="P16" i="3"/>
  <c r="O16" i="3"/>
  <c r="N37" i="3"/>
  <c r="F16" i="3"/>
  <c r="E37" i="3"/>
  <c r="F37" i="3" s="1"/>
  <c r="P37" i="3" l="1"/>
  <c r="O37" i="3"/>
</calcChain>
</file>

<file path=xl/sharedStrings.xml><?xml version="1.0" encoding="utf-8"?>
<sst xmlns="http://schemas.openxmlformats.org/spreadsheetml/2006/main" count="423" uniqueCount="189">
  <si>
    <t>Operational Details</t>
  </si>
  <si>
    <t>Unit</t>
  </si>
  <si>
    <t>FY25</t>
  </si>
  <si>
    <t>FY26</t>
  </si>
  <si>
    <t>YoY Δ</t>
  </si>
  <si>
    <t>Q4FY25</t>
  </si>
  <si>
    <t>Q3FY26</t>
  </si>
  <si>
    <t>Q4FY26</t>
  </si>
  <si>
    <t>QoQ Δ</t>
  </si>
  <si>
    <t>Registered user base</t>
  </si>
  <si>
    <t># Mns</t>
  </si>
  <si>
    <t>Unique Customers Served (Cumulative)</t>
  </si>
  <si>
    <t>Active Customers*</t>
  </si>
  <si>
    <t>* Active customers represents customers with active non-written off loan balances</t>
  </si>
  <si>
    <t>Total Disbursements</t>
  </si>
  <si>
    <t>₹ in crs</t>
  </si>
  <si>
    <t>Avg. Ticket Size</t>
  </si>
  <si>
    <t>₹</t>
  </si>
  <si>
    <t>Avg. Tenure ^</t>
  </si>
  <si>
    <t>Months</t>
  </si>
  <si>
    <t>^ based on disbursement value</t>
  </si>
  <si>
    <t>AUM</t>
  </si>
  <si>
    <t>Customer base profile</t>
  </si>
  <si>
    <t>Customer Mix - Employment</t>
  </si>
  <si>
    <t>Self Employed</t>
  </si>
  <si>
    <t>%</t>
  </si>
  <si>
    <t>Salaried</t>
  </si>
  <si>
    <t>Customer Mix - Age Bucket</t>
  </si>
  <si>
    <t>&lt; 25 Years</t>
  </si>
  <si>
    <t>25 - 35 Years</t>
  </si>
  <si>
    <t>&gt; 35 Years</t>
  </si>
  <si>
    <t>Average Customer Age</t>
  </si>
  <si>
    <t>Customer Mix - City Tier</t>
  </si>
  <si>
    <t>Top 50 cities</t>
  </si>
  <si>
    <t>Next 50 cities</t>
  </si>
  <si>
    <t>Others</t>
  </si>
  <si>
    <t>Top cities refers to those cities with the highest loan counts among those served during the period</t>
  </si>
  <si>
    <t>Customer Mix - CIBIL Score Bucket</t>
  </si>
  <si>
    <t>&lt; 700</t>
  </si>
  <si>
    <t>700 - 760</t>
  </si>
  <si>
    <t>&gt; 760</t>
  </si>
  <si>
    <t>All customer mix (%) mentioned above is based on the loan count during the period</t>
  </si>
  <si>
    <t>P&amp;L</t>
  </si>
  <si>
    <t>Revenue from operations</t>
  </si>
  <si>
    <t>Other income</t>
  </si>
  <si>
    <t>Total Income</t>
  </si>
  <si>
    <t>Finance costs</t>
  </si>
  <si>
    <t>Net Total Income</t>
  </si>
  <si>
    <t>Operating expenses</t>
  </si>
  <si>
    <t>Pre-provisioning operating profit</t>
  </si>
  <si>
    <t>Impairment cost</t>
  </si>
  <si>
    <t>Profit before tax</t>
  </si>
  <si>
    <t>Tax expense</t>
  </si>
  <si>
    <t>Profit after tax</t>
  </si>
  <si>
    <t>Earnings per Equity share (FV: ₹ 1)</t>
  </si>
  <si>
    <t xml:space="preserve"> - Basic</t>
  </si>
  <si>
    <t xml:space="preserve"> - Diluted</t>
  </si>
  <si>
    <t>Operating Expenses / Total Income</t>
  </si>
  <si>
    <t>Cost to Income Ratio (Operating Expenses / Net Total Income)</t>
  </si>
  <si>
    <t>RoAA Tree -  % OF AVERAGE AUM</t>
  </si>
  <si>
    <t>Pre-provisioning operating profit (PPOP)</t>
  </si>
  <si>
    <t>Profit before tax (PBT)</t>
  </si>
  <si>
    <t>Profit after tax (PAT) or Return on Avg. AUM (RoAA) %</t>
  </si>
  <si>
    <t>Return on Avg. Equity (RoAE) %</t>
  </si>
  <si>
    <t>Balance Sheet</t>
  </si>
  <si>
    <t>ASSETS</t>
  </si>
  <si>
    <t>Cash &amp; Cash equivalents</t>
  </si>
  <si>
    <t>Bank balances other than cash &amp; cash equivalents</t>
  </si>
  <si>
    <t>Loans</t>
  </si>
  <si>
    <t>Investments</t>
  </si>
  <si>
    <t>Other Financial Assets</t>
  </si>
  <si>
    <t>Non-Financial Assets</t>
  </si>
  <si>
    <t>Total Assets</t>
  </si>
  <si>
    <t>LIABILITIES &amp; EQUITY</t>
  </si>
  <si>
    <t>Trade Payables</t>
  </si>
  <si>
    <t>Debt Securities</t>
  </si>
  <si>
    <t>Borrowings other than Debt Securities</t>
  </si>
  <si>
    <t>Other Financial Liabilities</t>
  </si>
  <si>
    <t>Non-Financial Liabilities</t>
  </si>
  <si>
    <t>Total Equity</t>
  </si>
  <si>
    <t>Total Liabilities  &amp; Equity</t>
  </si>
  <si>
    <t>Debt-to-Equity (On-book)</t>
  </si>
  <si>
    <t>x</t>
  </si>
  <si>
    <t>Leverage (AUM / Net Worth)</t>
  </si>
  <si>
    <t>Book Value per share (Basic)</t>
  </si>
  <si>
    <t>Book Value per share (Diluted)</t>
  </si>
  <si>
    <t>On-book Borrowings</t>
  </si>
  <si>
    <t>NCD</t>
  </si>
  <si>
    <t>TL</t>
  </si>
  <si>
    <t>PTC</t>
  </si>
  <si>
    <t>WCDL</t>
  </si>
  <si>
    <t>CP</t>
  </si>
  <si>
    <t>Bank OD</t>
  </si>
  <si>
    <t>Total</t>
  </si>
  <si>
    <t>Mix</t>
  </si>
  <si>
    <t>Capital Adequacy *</t>
  </si>
  <si>
    <t>CRAR (Total Capital / Total Risk Weighted Assets)</t>
  </si>
  <si>
    <t>CRAR - Tier I Capital</t>
  </si>
  <si>
    <t>CRAR - Tier II Capital</t>
  </si>
  <si>
    <t>* CRAR ratio is for subsidiary</t>
  </si>
  <si>
    <t>Credit Rating (Long Term)</t>
  </si>
  <si>
    <t>CRISIL Ratings Limited</t>
  </si>
  <si>
    <t>BBB+/Stable</t>
  </si>
  <si>
    <t>A-/Stable</t>
  </si>
  <si>
    <t>India Ratings and Research Private Limited</t>
  </si>
  <si>
    <t>Acuité Ratings &amp; Research Limited</t>
  </si>
  <si>
    <t>Off-book Arrangements</t>
  </si>
  <si>
    <t>100-0 arrangement</t>
  </si>
  <si>
    <t>Co-lending</t>
  </si>
  <si>
    <t>Direct Assignment (DA)</t>
  </si>
  <si>
    <t>AUM Mix</t>
  </si>
  <si>
    <t>Secured vs. Unsecured</t>
  </si>
  <si>
    <t>PL</t>
  </si>
  <si>
    <t>LAP</t>
  </si>
  <si>
    <t>PL %</t>
  </si>
  <si>
    <t>LAP %</t>
  </si>
  <si>
    <t>On-Book vs. Off-Book</t>
  </si>
  <si>
    <t>On-Book</t>
  </si>
  <si>
    <t>Off-Book</t>
  </si>
  <si>
    <t>On-Book %</t>
  </si>
  <si>
    <t>Off-Book %</t>
  </si>
  <si>
    <t>New vs. Repeat</t>
  </si>
  <si>
    <t>New customers</t>
  </si>
  <si>
    <t>Repeat customers</t>
  </si>
  <si>
    <t>Repeat customer AUM %</t>
  </si>
  <si>
    <t>AUM by region</t>
  </si>
  <si>
    <t>South(1)</t>
  </si>
  <si>
    <t>West(2)</t>
  </si>
  <si>
    <t>North(3)</t>
  </si>
  <si>
    <t>East(4)</t>
  </si>
  <si>
    <t>Central (5)</t>
  </si>
  <si>
    <t>(1)Includes the states of Karnataka, Kerala, Andhra Pradesh, Tamil Nadu, Telangana, Pondicherry, Andaman &amp; Nicobar and Lakshadweep.</t>
  </si>
  <si>
    <t>(2)Includes the states of Maharashtra, Gujarat, Rajasthan, Goa, Daman &amp; Diu, Dadra and Nagar.</t>
  </si>
  <si>
    <t>(3) Includes the states of Delhi, Haryana, Chandigarh, Himachal Pradesh, Jammu &amp; Kashmir, Punjab, Uttar Pradesh, Uttarakhand and Uttaranchal.</t>
  </si>
  <si>
    <t>(4)Includes the states of Arunachal Pradesh, Assam, Bihar, Jharkhand, Manipur, Meghalaya, Mizoram, Nagaland, Odisha, Sikkim, Tripura and West Bengal.</t>
  </si>
  <si>
    <t>(5)Includes the states of Madhya Pradesh &amp; Chhattisgarh.</t>
  </si>
  <si>
    <t>Portfolio Yield ^</t>
  </si>
  <si>
    <t>Average Cost of Borrowings ^^</t>
  </si>
  <si>
    <t>Spread</t>
  </si>
  <si>
    <t>^Represents yield for on-book loans, incl co-lending share</t>
  </si>
  <si>
    <t>Ratios for quarterly periods are annualized</t>
  </si>
  <si>
    <t>Asset Quality (On-Book)</t>
  </si>
  <si>
    <t>Gross Stage 1 Loans</t>
  </si>
  <si>
    <t>Gross Stage 2 Loans</t>
  </si>
  <si>
    <t>Gross Stage 3 Loans (GNPA)</t>
  </si>
  <si>
    <t>ECL - Stage 1</t>
  </si>
  <si>
    <t>ECL - Stage 2</t>
  </si>
  <si>
    <t>ECL - Stage 3</t>
  </si>
  <si>
    <t>PCR / ECL - Stage 1 %</t>
  </si>
  <si>
    <t>PCR / ECL - Stage 2 %</t>
  </si>
  <si>
    <t>PCR / ECL - Stage 3 %</t>
  </si>
  <si>
    <t>Management Overlay amount</t>
  </si>
  <si>
    <t>Provisioning Coverage incl MO for Stage 2 &amp; 3 combined</t>
  </si>
  <si>
    <t>GNPA %</t>
  </si>
  <si>
    <t>NNPA%</t>
  </si>
  <si>
    <t>Bounce Rate &amp; Collection Effiiciency</t>
  </si>
  <si>
    <t>Bounce rate</t>
  </si>
  <si>
    <t>Collection efficiency ^</t>
  </si>
  <si>
    <t>^ Collection efficiency ratio refers to total amount collected upto 30DPD against the total amount due</t>
  </si>
  <si>
    <t>Total Employees (Onroll)</t>
  </si>
  <si>
    <t>#</t>
  </si>
  <si>
    <t>Customer service and collection</t>
  </si>
  <si>
    <t>LAP Branch details</t>
  </si>
  <si>
    <t>Operational Branches</t>
  </si>
  <si>
    <t>Count of States &amp; Union Territory (UT)</t>
  </si>
  <si>
    <t>Branch Count By State/UT</t>
  </si>
  <si>
    <t>Uttar Pradesh</t>
  </si>
  <si>
    <t>Andhra Pradesh</t>
  </si>
  <si>
    <t>Maharashtra</t>
  </si>
  <si>
    <t>Tamil Nadu</t>
  </si>
  <si>
    <t>Gujarat</t>
  </si>
  <si>
    <t>Uttarakhand</t>
  </si>
  <si>
    <t>Puducherry</t>
  </si>
  <si>
    <t>Telangana</t>
  </si>
  <si>
    <t>Data Science</t>
  </si>
  <si>
    <t>Marketing</t>
  </si>
  <si>
    <t>^ includes Senior Management team, Account, Treasury, Investor Relations, Legal &amp; Compliance and other support team</t>
  </si>
  <si>
    <t>Employee Counts</t>
  </si>
  <si>
    <t>Technology and System</t>
  </si>
  <si>
    <t>Others ^</t>
  </si>
  <si>
    <t>Q1FY26</t>
  </si>
  <si>
    <t>Q1FY27</t>
  </si>
  <si>
    <t>na</t>
  </si>
  <si>
    <t>Yield</t>
  </si>
  <si>
    <t>Q2FY26</t>
  </si>
  <si>
    <t>Q2FY27</t>
  </si>
  <si>
    <t>^^ Based on daily average on-book debt balance</t>
  </si>
  <si>
    <t>A/Stable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</si>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</sst>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.0_ ;_ * \-#,##0.0_ ;_ * &quot;-&quot;??_ ;_ @_ "/>
    <numFmt numFmtId="165" formatCode="0.0%"/>
    <numFmt numFmtId="166" formatCode="_ * #,##0_ ;_ * \-#,##0_ ;_ * &quot;-&quot;??_ ;_ @_ 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FFFFFF"/>
      <name val="Calibri"/>
      <family val="2"/>
    </font>
    <font>
      <i/>
      <sz val="9"/>
      <color rgb="FF5A6B7D"/>
      <name val="Calibri"/>
      <family val="2"/>
    </font>
    <font>
      <b/>
      <sz val="11"/>
      <color rgb="FF1A1A1A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70C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1F3A5F"/>
        <bgColor indexed="64"/>
      </patternFill>
    </fill>
    <fill>
      <patternFill patternType="solid">
        <fgColor rgb="FFE8EEF4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34998626667073579"/>
      </right>
      <top style="thin">
        <color theme="0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/>
      </top>
      <bottom style="thin">
        <color theme="0" tint="-0.34998626667073579"/>
      </bottom>
      <diagonal/>
    </border>
    <border>
      <left style="thin">
        <color theme="0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C8D0DA"/>
      </left>
      <right style="thin">
        <color rgb="FFC8D0DA"/>
      </right>
      <top style="thin">
        <color rgb="FFC8D0DA"/>
      </top>
      <bottom style="thin">
        <color rgb="FFC8D0DA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rgb="FFC8D0DA"/>
      </top>
      <bottom style="thin">
        <color theme="0" tint="-0.14999847407452621"/>
      </bottom>
      <diagonal/>
    </border>
    <border>
      <left style="thin">
        <color rgb="FFC8D0DA"/>
      </left>
      <right style="thin">
        <color rgb="FFC8D0DA"/>
      </right>
      <top style="thin">
        <color rgb="FFC8D0DA"/>
      </top>
      <bottom/>
      <diagonal/>
    </border>
    <border>
      <left style="thin">
        <color rgb="FFC8D0DA"/>
      </left>
      <right style="thin">
        <color rgb="FFC8D0DA"/>
      </right>
      <top/>
      <bottom/>
      <diagonal/>
    </border>
    <border>
      <left style="thin">
        <color rgb="FFC8D0DA"/>
      </left>
      <right style="thin">
        <color rgb="FFC8D0DA"/>
      </right>
      <top style="thin">
        <color rgb="FF1F3A5F"/>
      </top>
      <bottom style="thin">
        <color rgb="FFC8D0DA"/>
      </bottom>
      <diagonal/>
    </border>
    <border>
      <left style="thin">
        <color rgb="FFC8D0DA"/>
      </left>
      <right style="thin">
        <color rgb="FFC8D0DA"/>
      </right>
      <top/>
      <bottom style="thin">
        <color rgb="FFC8D0DA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98474074526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67955565050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51">
    <xf numFmtId="0" fontId="0" fillId="0" borderId="0" xfId="0"/>
    <xf numFmtId="0" fontId="6" fillId="0" borderId="1" xfId="0" applyFont="1" applyBorder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5" fillId="0" borderId="0" xfId="0" applyFont="1"/>
    <xf numFmtId="0" fontId="7" fillId="3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right" vertical="center"/>
    </xf>
    <xf numFmtId="0" fontId="3" fillId="0" borderId="6" xfId="0" applyFont="1" applyBorder="1"/>
    <xf numFmtId="164" fontId="0" fillId="0" borderId="6" xfId="1" applyNumberFormat="1" applyFont="1" applyBorder="1" applyAlignment="1">
      <alignment horizontal="right"/>
    </xf>
    <xf numFmtId="165" fontId="0" fillId="0" borderId="6" xfId="2" applyNumberFormat="1" applyFont="1" applyBorder="1" applyAlignment="1">
      <alignment horizontal="right"/>
    </xf>
    <xf numFmtId="0" fontId="0" fillId="0" borderId="6" xfId="0" applyBorder="1" applyAlignment="1">
      <alignment horizontal="right"/>
    </xf>
    <xf numFmtId="0" fontId="8" fillId="0" borderId="6" xfId="0" applyFont="1" applyBorder="1" applyAlignment="1">
      <alignment horizontal="left" vertical="center"/>
    </xf>
    <xf numFmtId="0" fontId="0" fillId="0" borderId="6" xfId="0" applyBorder="1"/>
    <xf numFmtId="166" fontId="0" fillId="0" borderId="6" xfId="1" applyNumberFormat="1" applyFont="1" applyBorder="1" applyAlignment="1">
      <alignment horizontal="right"/>
    </xf>
    <xf numFmtId="0" fontId="9" fillId="4" borderId="6" xfId="0" applyFont="1" applyFill="1" applyBorder="1"/>
    <xf numFmtId="0" fontId="9" fillId="4" borderId="6" xfId="0" applyFont="1" applyFill="1" applyBorder="1" applyAlignment="1">
      <alignment horizontal="right"/>
    </xf>
    <xf numFmtId="0" fontId="0" fillId="0" borderId="6" xfId="0" applyBorder="1" applyAlignment="1">
      <alignment horizontal="left" indent="1"/>
    </xf>
    <xf numFmtId="165" fontId="0" fillId="0" borderId="6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0" fontId="3" fillId="0" borderId="6" xfId="0" applyFont="1" applyBorder="1" applyAlignment="1">
      <alignment horizontal="left" indent="1"/>
    </xf>
    <xf numFmtId="0" fontId="8" fillId="0" borderId="7" xfId="0" applyFont="1" applyBorder="1" applyAlignment="1">
      <alignment horizontal="left" vertical="center"/>
    </xf>
    <xf numFmtId="165" fontId="0" fillId="0" borderId="7" xfId="0" applyNumberFormat="1" applyBorder="1" applyAlignment="1">
      <alignment horizontal="right"/>
    </xf>
    <xf numFmtId="0" fontId="0" fillId="0" borderId="0" xfId="0" applyAlignment="1">
      <alignment horizontal="right"/>
    </xf>
    <xf numFmtId="0" fontId="8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right"/>
    </xf>
    <xf numFmtId="0" fontId="0" fillId="0" borderId="9" xfId="0" applyBorder="1"/>
    <xf numFmtId="166" fontId="0" fillId="0" borderId="9" xfId="1" applyNumberFormat="1" applyFont="1" applyBorder="1" applyAlignment="1">
      <alignment horizontal="right"/>
    </xf>
    <xf numFmtId="165" fontId="0" fillId="0" borderId="9" xfId="2" applyNumberFormat="1" applyFont="1" applyBorder="1" applyAlignment="1">
      <alignment horizontal="right"/>
    </xf>
    <xf numFmtId="0" fontId="5" fillId="0" borderId="6" xfId="0" applyFont="1" applyBorder="1"/>
    <xf numFmtId="166" fontId="5" fillId="0" borderId="6" xfId="1" applyNumberFormat="1" applyFont="1" applyBorder="1" applyAlignment="1">
      <alignment horizontal="right"/>
    </xf>
    <xf numFmtId="165" fontId="5" fillId="0" borderId="6" xfId="2" applyNumberFormat="1" applyFont="1" applyBorder="1" applyAlignment="1">
      <alignment horizontal="right"/>
    </xf>
    <xf numFmtId="0" fontId="0" fillId="0" borderId="10" xfId="0" applyBorder="1"/>
    <xf numFmtId="166" fontId="0" fillId="0" borderId="10" xfId="1" applyNumberFormat="1" applyFont="1" applyBorder="1" applyAlignment="1">
      <alignment horizontal="right"/>
    </xf>
    <xf numFmtId="165" fontId="0" fillId="0" borderId="10" xfId="2" applyNumberFormat="1" applyFont="1" applyBorder="1" applyAlignment="1">
      <alignment horizontal="right"/>
    </xf>
    <xf numFmtId="0" fontId="3" fillId="0" borderId="10" xfId="0" applyFont="1" applyBorder="1"/>
    <xf numFmtId="0" fontId="0" fillId="0" borderId="12" xfId="0" applyBorder="1"/>
    <xf numFmtId="0" fontId="0" fillId="0" borderId="12" xfId="0" applyBorder="1" applyAlignment="1">
      <alignment horizontal="right"/>
    </xf>
    <xf numFmtId="0" fontId="10" fillId="0" borderId="6" xfId="0" applyFont="1" applyBorder="1"/>
    <xf numFmtId="165" fontId="10" fillId="0" borderId="6" xfId="2" applyNumberFormat="1" applyFont="1" applyBorder="1" applyAlignment="1">
      <alignment horizontal="right"/>
    </xf>
    <xf numFmtId="165" fontId="10" fillId="0" borderId="6" xfId="0" applyNumberFormat="1" applyFont="1" applyBorder="1" applyAlignment="1">
      <alignment horizontal="right"/>
    </xf>
    <xf numFmtId="0" fontId="10" fillId="0" borderId="0" xfId="0" applyFont="1"/>
    <xf numFmtId="165" fontId="5" fillId="0" borderId="6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166" fontId="0" fillId="0" borderId="0" xfId="0" applyNumberFormat="1"/>
    <xf numFmtId="0" fontId="9" fillId="5" borderId="11" xfId="0" applyFont="1" applyFill="1" applyBorder="1"/>
    <xf numFmtId="166" fontId="9" fillId="5" borderId="11" xfId="1" applyNumberFormat="1" applyFont="1" applyFill="1" applyBorder="1" applyAlignment="1">
      <alignment horizontal="right"/>
    </xf>
    <xf numFmtId="165" fontId="9" fillId="5" borderId="11" xfId="2" applyNumberFormat="1" applyFont="1" applyFill="1" applyBorder="1" applyAlignment="1">
      <alignment horizontal="right"/>
    </xf>
    <xf numFmtId="166" fontId="0" fillId="0" borderId="12" xfId="1" applyNumberFormat="1" applyFont="1" applyBorder="1" applyAlignment="1">
      <alignment horizontal="right"/>
    </xf>
    <xf numFmtId="166" fontId="0" fillId="0" borderId="12" xfId="0" applyNumberFormat="1" applyBorder="1" applyAlignment="1">
      <alignment horizontal="right"/>
    </xf>
    <xf numFmtId="166" fontId="9" fillId="4" borderId="6" xfId="1" applyNumberFormat="1" applyFont="1" applyFill="1" applyBorder="1" applyAlignment="1">
      <alignment horizontal="right"/>
    </xf>
    <xf numFmtId="166" fontId="9" fillId="4" borderId="6" xfId="0" applyNumberFormat="1" applyFont="1" applyFill="1" applyBorder="1" applyAlignment="1">
      <alignment horizontal="right"/>
    </xf>
    <xf numFmtId="0" fontId="4" fillId="0" borderId="0" xfId="0" applyFont="1"/>
    <xf numFmtId="0" fontId="3" fillId="0" borderId="0" xfId="0" applyFont="1"/>
    <xf numFmtId="164" fontId="3" fillId="0" borderId="6" xfId="1" applyNumberFormat="1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11" fillId="0" borderId="0" xfId="0" applyFont="1"/>
    <xf numFmtId="0" fontId="11" fillId="0" borderId="6" xfId="0" applyFont="1" applyBorder="1"/>
    <xf numFmtId="164" fontId="11" fillId="0" borderId="6" xfId="1" applyNumberFormat="1" applyFont="1" applyBorder="1" applyAlignment="1">
      <alignment horizontal="right"/>
    </xf>
    <xf numFmtId="0" fontId="7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left" indent="1"/>
    </xf>
    <xf numFmtId="165" fontId="0" fillId="0" borderId="12" xfId="2" applyNumberFormat="1" applyFont="1" applyBorder="1" applyAlignment="1">
      <alignment horizontal="right"/>
    </xf>
    <xf numFmtId="165" fontId="3" fillId="0" borderId="12" xfId="2" applyNumberFormat="1" applyFont="1" applyBorder="1" applyAlignment="1">
      <alignment horizontal="right"/>
    </xf>
    <xf numFmtId="165" fontId="3" fillId="0" borderId="6" xfId="2" applyNumberFormat="1" applyFont="1" applyBorder="1" applyAlignment="1">
      <alignment horizontal="right"/>
    </xf>
    <xf numFmtId="0" fontId="3" fillId="0" borderId="9" xfId="0" applyFont="1" applyBorder="1" applyAlignment="1">
      <alignment horizontal="left" indent="1"/>
    </xf>
    <xf numFmtId="165" fontId="3" fillId="0" borderId="9" xfId="2" applyNumberFormat="1" applyFont="1" applyBorder="1" applyAlignment="1">
      <alignment horizontal="right"/>
    </xf>
    <xf numFmtId="0" fontId="9" fillId="5" borderId="6" xfId="0" applyFont="1" applyFill="1" applyBorder="1"/>
    <xf numFmtId="166" fontId="9" fillId="5" borderId="6" xfId="1" applyNumberFormat="1" applyFont="1" applyFill="1" applyBorder="1" applyAlignment="1">
      <alignment horizontal="right"/>
    </xf>
    <xf numFmtId="165" fontId="9" fillId="5" borderId="6" xfId="2" applyNumberFormat="1" applyFont="1" applyFill="1" applyBorder="1" applyAlignment="1">
      <alignment horizontal="right"/>
    </xf>
    <xf numFmtId="0" fontId="8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right"/>
    </xf>
    <xf numFmtId="0" fontId="0" fillId="0" borderId="15" xfId="0" applyBorder="1" applyAlignment="1">
      <alignment horizontal="right"/>
    </xf>
    <xf numFmtId="0" fontId="8" fillId="0" borderId="16" xfId="0" applyFont="1" applyBorder="1" applyAlignment="1">
      <alignment horizontal="left" vertical="center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8" fillId="0" borderId="15" xfId="0" applyFont="1" applyBorder="1" applyAlignment="1">
      <alignment horizontal="left" vertical="center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right"/>
    </xf>
    <xf numFmtId="0" fontId="12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/>
    </xf>
    <xf numFmtId="166" fontId="3" fillId="0" borderId="6" xfId="1" applyNumberFormat="1" applyFont="1" applyBorder="1" applyAlignment="1">
      <alignment horizontal="right"/>
    </xf>
    <xf numFmtId="10" fontId="0" fillId="0" borderId="6" xfId="0" applyNumberFormat="1" applyBorder="1" applyAlignment="1">
      <alignment horizontal="right"/>
    </xf>
    <xf numFmtId="9" fontId="0" fillId="0" borderId="6" xfId="0" applyNumberFormat="1" applyBorder="1" applyAlignment="1">
      <alignment horizontal="right"/>
    </xf>
    <xf numFmtId="0" fontId="13" fillId="0" borderId="6" xfId="0" applyFont="1" applyBorder="1" applyAlignment="1">
      <alignment horizontal="left" vertical="center"/>
    </xf>
    <xf numFmtId="10" fontId="0" fillId="0" borderId="6" xfId="2" applyNumberFormat="1" applyFont="1" applyBorder="1" applyAlignment="1">
      <alignment horizontal="right"/>
    </xf>
    <xf numFmtId="10" fontId="0" fillId="0" borderId="6" xfId="1" applyNumberFormat="1" applyFont="1" applyBorder="1" applyAlignment="1">
      <alignment horizontal="right"/>
    </xf>
    <xf numFmtId="166" fontId="9" fillId="5" borderId="6" xfId="0" applyNumberFormat="1" applyFont="1" applyFill="1" applyBorder="1" applyAlignment="1">
      <alignment horizontal="right"/>
    </xf>
    <xf numFmtId="166" fontId="5" fillId="0" borderId="0" xfId="0" applyNumberFormat="1" applyFont="1"/>
    <xf numFmtId="0" fontId="0" fillId="0" borderId="6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9" fillId="4" borderId="6" xfId="0" applyFont="1" applyFill="1" applyBorder="1" applyAlignment="1">
      <alignment horizontal="left"/>
    </xf>
    <xf numFmtId="165" fontId="9" fillId="4" borderId="6" xfId="0" applyNumberFormat="1" applyFont="1" applyFill="1" applyBorder="1" applyAlignment="1">
      <alignment horizontal="right"/>
    </xf>
    <xf numFmtId="0" fontId="8" fillId="0" borderId="25" xfId="0" applyFont="1" applyBorder="1" applyAlignment="1">
      <alignment horizontal="left" vertical="center" indent="1"/>
    </xf>
    <xf numFmtId="0" fontId="5" fillId="0" borderId="26" xfId="0" applyFont="1" applyBorder="1"/>
    <xf numFmtId="0" fontId="5" fillId="0" borderId="27" xfId="0" applyFont="1" applyBorder="1"/>
    <xf numFmtId="0" fontId="5" fillId="0" borderId="25" xfId="0" applyFont="1" applyBorder="1"/>
    <xf numFmtId="0" fontId="5" fillId="0" borderId="12" xfId="0" applyFont="1" applyBorder="1"/>
    <xf numFmtId="166" fontId="5" fillId="0" borderId="12" xfId="1" applyNumberFormat="1" applyFont="1" applyBorder="1" applyAlignment="1">
      <alignment horizontal="right"/>
    </xf>
    <xf numFmtId="165" fontId="5" fillId="0" borderId="12" xfId="2" applyNumberFormat="1" applyFont="1" applyBorder="1" applyAlignment="1">
      <alignment horizontal="right"/>
    </xf>
    <xf numFmtId="0" fontId="2" fillId="0" borderId="6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164" fontId="0" fillId="0" borderId="9" xfId="1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5" borderId="11" xfId="0" applyFont="1" applyFill="1" applyBorder="1" applyAlignment="1">
      <alignment horizontal="center"/>
    </xf>
    <xf numFmtId="166" fontId="0" fillId="0" borderId="0" xfId="0" applyNumberFormat="1" applyAlignment="1">
      <alignment horizontal="center"/>
    </xf>
    <xf numFmtId="0" fontId="11" fillId="0" borderId="6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0" fillId="0" borderId="17" xfId="0" applyBorder="1" applyAlignment="1">
      <alignment horizontal="right"/>
    </xf>
    <xf numFmtId="0" fontId="0" fillId="0" borderId="21" xfId="0" applyBorder="1" applyAlignment="1">
      <alignment horizontal="right"/>
    </xf>
    <xf numFmtId="43" fontId="0" fillId="0" borderId="6" xfId="1" applyFont="1" applyBorder="1" applyAlignment="1">
      <alignment horizontal="right"/>
    </xf>
    <xf numFmtId="165" fontId="0" fillId="0" borderId="0" xfId="2" applyNumberFormat="1" applyFont="1"/>
    <xf numFmtId="166" fontId="0" fillId="0" borderId="6" xfId="1" applyNumberFormat="1" applyFont="1" applyFill="1" applyBorder="1" applyAlignment="1">
      <alignment horizontal="right"/>
    </xf>
    <xf numFmtId="166" fontId="0" fillId="0" borderId="10" xfId="1" applyNumberFormat="1" applyFont="1" applyFill="1" applyBorder="1" applyAlignment="1">
      <alignment horizontal="right"/>
    </xf>
    <xf numFmtId="165" fontId="0" fillId="0" borderId="6" xfId="2" applyNumberFormat="1" applyFont="1" applyFill="1" applyBorder="1" applyAlignment="1">
      <alignment horizontal="right"/>
    </xf>
    <xf numFmtId="0" fontId="0" fillId="0" borderId="6" xfId="0" applyBorder="1" applyAlignment="1">
      <alignment vertical="center"/>
    </xf>
    <xf numFmtId="0" fontId="8" fillId="0" borderId="0" xfId="0" applyFont="1" applyAlignment="1">
      <alignment horizontal="left" vertical="center"/>
    </xf>
    <xf numFmtId="165" fontId="0" fillId="0" borderId="0" xfId="2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9" fontId="0" fillId="0" borderId="6" xfId="2" applyFont="1" applyBorder="1" applyAlignment="1">
      <alignment horizontal="right"/>
    </xf>
    <xf numFmtId="10" fontId="0" fillId="0" borderId="0" xfId="2" applyNumberFormat="1" applyFont="1" applyAlignment="1">
      <alignment horizontal="right"/>
    </xf>
    <xf numFmtId="9" fontId="0" fillId="0" borderId="0" xfId="2" applyFont="1"/>
    <xf numFmtId="165" fontId="1" fillId="0" borderId="6" xfId="2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165" fontId="1" fillId="0" borderId="12" xfId="2" applyNumberFormat="1" applyFont="1" applyBorder="1" applyAlignment="1">
      <alignment horizontal="right"/>
    </xf>
    <xf numFmtId="0" fontId="1" fillId="0" borderId="6" xfId="0" applyFont="1" applyBorder="1" applyAlignment="1">
      <alignment horizontal="left" indent="1"/>
    </xf>
    <xf numFmtId="166" fontId="0" fillId="0" borderId="0" xfId="1" applyNumberFormat="1" applyFont="1" applyBorder="1" applyAlignment="1">
      <alignment horizontal="right"/>
    </xf>
    <xf numFmtId="166" fontId="9" fillId="5" borderId="0" xfId="1" applyNumberFormat="1" applyFont="1" applyFill="1" applyBorder="1" applyAlignment="1">
      <alignment horizontal="right"/>
    </xf>
    <xf numFmtId="10" fontId="0" fillId="0" borderId="0" xfId="2" applyNumberFormat="1" applyFont="1"/>
    <xf numFmtId="10" fontId="5" fillId="0" borderId="6" xfId="2" applyNumberFormat="1" applyFont="1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0</xdr:colOff>
      <xdr:row>54</xdr:row>
      <xdr:rowOff>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BE8602B4-A9BC-7DF9-F6CE-ED2EE88E9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4947900" cy="8915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0</xdr:row>
      <xdr:rowOff>82550</xdr:rowOff>
    </xdr:from>
    <xdr:to>
      <xdr:col>1</xdr:col>
      <xdr:colOff>1536700</xdr:colOff>
      <xdr:row>2</xdr:row>
      <xdr:rowOff>99950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390E511-D59E-4E7B-902F-878AE0AF5111}"/>
            </a:ext>
          </a:extLst>
        </xdr:cNvPr>
        <xdr:cNvGrpSpPr>
          <a:grpSpLocks noChangeAspect="1"/>
        </xdr:cNvGrpSpPr>
      </xdr:nvGrpSpPr>
      <xdr:grpSpPr>
        <a:xfrm>
          <a:off x="129721" y="82550"/>
          <a:ext cx="1504950" cy="387514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B94A6DC1-D0C8-3272-D829-7E61F9AD3D93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706B4907-BFD7-FD34-E9EC-1D2AD72DF0DD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317EDC44-8FCE-4619-B149-89462F1215A3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187BE014-DBE6-2D88-A95B-E9BC8CA80BDB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AF69366B-D765-705C-A316-3138CB4FAA9E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AB1965A6-2B78-EB53-8929-EA557D5FBDEB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2F2B6E80-3980-433F-FB3D-B070333A93A3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FA981B97-2839-41C6-5F8A-22360918DA66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30162</xdr:colOff>
      <xdr:row>0</xdr:row>
      <xdr:rowOff>82550</xdr:rowOff>
    </xdr:from>
    <xdr:to>
      <xdr:col>1</xdr:col>
      <xdr:colOff>1535112</xdr:colOff>
      <xdr:row>2</xdr:row>
      <xdr:rowOff>103125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6B52660-2996-4D4E-8656-18DF6B283865}"/>
            </a:ext>
          </a:extLst>
        </xdr:cNvPr>
        <xdr:cNvGrpSpPr>
          <a:grpSpLocks noChangeAspect="1"/>
        </xdr:cNvGrpSpPr>
      </xdr:nvGrpSpPr>
      <xdr:grpSpPr>
        <a:xfrm>
          <a:off x="128133" y="82550"/>
          <a:ext cx="1504950" cy="390689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123F2DEA-3290-3452-89CA-AED45574F6F0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1AF5E990-D827-307A-2827-D6A5FCBBF671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D69E00EA-E631-00A9-8178-13916583E8D1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630428BE-51C5-5596-1FB6-D2294173D164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59393A90-DD6D-AD77-0DAF-562B535F719A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86342BFE-99C6-51E4-6F1A-17F10FEC059C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8CD96292-5321-E884-1FD9-58780FD96194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18F48365-4146-6056-E879-E15FA665444C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0</xdr:row>
      <xdr:rowOff>82550</xdr:rowOff>
    </xdr:from>
    <xdr:to>
      <xdr:col>1</xdr:col>
      <xdr:colOff>1536700</xdr:colOff>
      <xdr:row>2</xdr:row>
      <xdr:rowOff>99950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6647442-F7F1-474A-BFC9-886714ADDB7C}"/>
            </a:ext>
          </a:extLst>
        </xdr:cNvPr>
        <xdr:cNvGrpSpPr>
          <a:grpSpLocks noChangeAspect="1"/>
        </xdr:cNvGrpSpPr>
      </xdr:nvGrpSpPr>
      <xdr:grpSpPr>
        <a:xfrm>
          <a:off x="129721" y="82550"/>
          <a:ext cx="1504950" cy="387514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7773A984-0433-36F6-CC0D-3FEDD8D08A8F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B2C53395-F0BF-731D-C25B-16102122C862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F7DBEA07-BC3B-7559-8C50-DB73217E89EC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ACA321C9-111A-7DEE-B67B-2FEB781A8799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EE664CF0-A13C-6F85-3E6F-31ACB5ACCC5C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F1C11B55-D132-6B78-198A-8D072AB6A4E2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28D29573-01BF-16A8-CBBD-2ED36AA8732D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E8C6346A-1CDE-505A-52E1-1875542E246F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0</xdr:row>
      <xdr:rowOff>82550</xdr:rowOff>
    </xdr:from>
    <xdr:to>
      <xdr:col>1</xdr:col>
      <xdr:colOff>1536700</xdr:colOff>
      <xdr:row>2</xdr:row>
      <xdr:rowOff>99950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39EE5E9-9BEB-40A9-B4D8-2763E3AA802D}"/>
            </a:ext>
          </a:extLst>
        </xdr:cNvPr>
        <xdr:cNvGrpSpPr>
          <a:grpSpLocks noChangeAspect="1"/>
        </xdr:cNvGrpSpPr>
      </xdr:nvGrpSpPr>
      <xdr:grpSpPr>
        <a:xfrm>
          <a:off x="129721" y="82550"/>
          <a:ext cx="1504950" cy="387514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7D89EB33-370D-23BA-AE8A-FC9FBFB1D199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2F6C733E-93C2-A563-EC7C-4D0A69DB48E9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5276FCF9-D07B-7C0C-B23C-A4393F35A5F0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96A23979-078E-F49C-6470-5A8DE375595C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3B6CD1E8-E6F7-2097-550B-349474C0EC54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998334CD-4F7E-29FF-172B-830100C51C4E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1E45DA62-AB07-CB45-6185-ACEC5F7E101B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CC8481C4-07E8-4324-C6A1-90C8C0B34627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</xdr:colOff>
      <xdr:row>0</xdr:row>
      <xdr:rowOff>82550</xdr:rowOff>
    </xdr:from>
    <xdr:to>
      <xdr:col>1</xdr:col>
      <xdr:colOff>1536700</xdr:colOff>
      <xdr:row>2</xdr:row>
      <xdr:rowOff>99950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8E78FB8-B68F-4504-965C-C6BD9603D377}"/>
            </a:ext>
          </a:extLst>
        </xdr:cNvPr>
        <xdr:cNvGrpSpPr>
          <a:grpSpLocks noChangeAspect="1"/>
        </xdr:cNvGrpSpPr>
      </xdr:nvGrpSpPr>
      <xdr:grpSpPr>
        <a:xfrm>
          <a:off x="129721" y="82550"/>
          <a:ext cx="1504950" cy="387514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E8E4C48E-8C31-50F3-3604-A375D043725F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36186B0B-4B8F-A4F9-AF85-FD8065A62C40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422299DA-8A36-681F-EE58-D3FB4422E72E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BB6B6895-B968-3A67-9B4E-6753E065F59A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4E350DA3-ADBE-8A8C-674A-95DDA502CA22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1432CFD1-B89B-8D34-E656-A33B9F2E003C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4814F6B3-E11F-A74D-0C4D-FEE8A9825910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CA4DA03E-6473-F0EB-E8E8-0F559F93FD37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49892</xdr:colOff>
      <xdr:row>0</xdr:row>
      <xdr:rowOff>82550</xdr:rowOff>
    </xdr:from>
    <xdr:to>
      <xdr:col>1</xdr:col>
      <xdr:colOff>1554842</xdr:colOff>
      <xdr:row>2</xdr:row>
      <xdr:rowOff>99950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AAF7F5C8-EC14-4314-AF82-9999F8B63BD2}"/>
            </a:ext>
          </a:extLst>
        </xdr:cNvPr>
        <xdr:cNvGrpSpPr>
          <a:grpSpLocks noChangeAspect="1"/>
        </xdr:cNvGrpSpPr>
      </xdr:nvGrpSpPr>
      <xdr:grpSpPr>
        <a:xfrm>
          <a:off x="147863" y="82550"/>
          <a:ext cx="1504950" cy="387514"/>
          <a:chOff x="3695979" y="3153442"/>
          <a:chExt cx="6318883" cy="1619454"/>
        </a:xfrm>
      </xdr:grpSpPr>
      <xdr:sp macro="" textlink="">
        <xdr:nvSpPr>
          <xdr:cNvPr id="3" name="Freeform 6">
            <a:extLst>
              <a:ext uri="{FF2B5EF4-FFF2-40B4-BE49-F238E27FC236}">
                <a16:creationId xmlns:a16="http://schemas.microsoft.com/office/drawing/2014/main" id="{AF5F6EAF-01E8-8BD5-7466-2B0635D0A567}"/>
              </a:ext>
            </a:extLst>
          </xdr:cNvPr>
          <xdr:cNvSpPr/>
        </xdr:nvSpPr>
        <xdr:spPr>
          <a:xfrm>
            <a:off x="3695979" y="3153442"/>
            <a:ext cx="1089379" cy="1583667"/>
          </a:xfrm>
          <a:custGeom>
            <a:avLst/>
            <a:gdLst>
              <a:gd name="csX0" fmla="*/ 78 w 1089379"/>
              <a:gd name="csY0" fmla="*/ 0 h 1583667"/>
              <a:gd name="csX1" fmla="*/ 302035 w 1089379"/>
              <a:gd name="csY1" fmla="*/ 0 h 1583667"/>
              <a:gd name="csX2" fmla="*/ 302035 w 1089379"/>
              <a:gd name="csY2" fmla="*/ 857390 h 1583667"/>
              <a:gd name="csX3" fmla="*/ 689956 w 1089379"/>
              <a:gd name="csY3" fmla="*/ 413829 h 1583667"/>
              <a:gd name="csX4" fmla="*/ 1073135 w 1089379"/>
              <a:gd name="csY4" fmla="*/ 413829 h 1583667"/>
              <a:gd name="csX5" fmla="*/ 651327 w 1089379"/>
              <a:gd name="csY5" fmla="*/ 851956 h 1583667"/>
              <a:gd name="csX6" fmla="*/ 1089380 w 1089379"/>
              <a:gd name="csY6" fmla="*/ 1583590 h 1583667"/>
              <a:gd name="csX7" fmla="*/ 714983 w 1089379"/>
              <a:gd name="csY7" fmla="*/ 1583590 h 1583667"/>
              <a:gd name="csX8" fmla="*/ 429969 w 1089379"/>
              <a:gd name="csY8" fmla="*/ 1081887 h 1583667"/>
              <a:gd name="csX9" fmla="*/ 302657 w 1089379"/>
              <a:gd name="csY9" fmla="*/ 1213775 h 1583667"/>
              <a:gd name="csX10" fmla="*/ 302657 w 1089379"/>
              <a:gd name="csY10" fmla="*/ 1583668 h 1583667"/>
              <a:gd name="csX11" fmla="*/ 699 w 1089379"/>
              <a:gd name="csY11" fmla="*/ 1583668 h 1583667"/>
              <a:gd name="csX12" fmla="*/ 699 w 1089379"/>
              <a:gd name="csY12" fmla="*/ 78 h 1583667"/>
              <a:gd name="csX13" fmla="*/ 0 w 1089379"/>
              <a:gd name="csY13" fmla="*/ 78 h 158366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  <a:cxn ang="0">
                <a:pos x="csX10" y="csY10"/>
              </a:cxn>
              <a:cxn ang="0">
                <a:pos x="csX11" y="csY11"/>
              </a:cxn>
              <a:cxn ang="0">
                <a:pos x="csX12" y="csY12"/>
              </a:cxn>
              <a:cxn ang="0">
                <a:pos x="csX13" y="csY13"/>
              </a:cxn>
            </a:cxnLst>
            <a:rect l="l" t="t" r="r" b="b"/>
            <a:pathLst>
              <a:path w="1089379" h="1583667">
                <a:moveTo>
                  <a:pt x="78" y="0"/>
                </a:moveTo>
                <a:lnTo>
                  <a:pt x="302035" y="0"/>
                </a:lnTo>
                <a:lnTo>
                  <a:pt x="302035" y="857390"/>
                </a:lnTo>
                <a:lnTo>
                  <a:pt x="689956" y="413829"/>
                </a:lnTo>
                <a:lnTo>
                  <a:pt x="1073135" y="413829"/>
                </a:lnTo>
                <a:lnTo>
                  <a:pt x="651327" y="851956"/>
                </a:lnTo>
                <a:lnTo>
                  <a:pt x="1089380" y="1583590"/>
                </a:lnTo>
                <a:lnTo>
                  <a:pt x="714983" y="1583590"/>
                </a:lnTo>
                <a:lnTo>
                  <a:pt x="429969" y="1081887"/>
                </a:lnTo>
                <a:lnTo>
                  <a:pt x="302657" y="1213775"/>
                </a:lnTo>
                <a:lnTo>
                  <a:pt x="302657" y="1583668"/>
                </a:lnTo>
                <a:lnTo>
                  <a:pt x="699" y="1583668"/>
                </a:lnTo>
                <a:lnTo>
                  <a:pt x="699" y="78"/>
                </a:lnTo>
                <a:lnTo>
                  <a:pt x="0" y="78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4" name="Freeform 7">
            <a:extLst>
              <a:ext uri="{FF2B5EF4-FFF2-40B4-BE49-F238E27FC236}">
                <a16:creationId xmlns:a16="http://schemas.microsoft.com/office/drawing/2014/main" id="{9C1424A4-EAB9-0AF8-6344-BC0FC6A5525C}"/>
              </a:ext>
            </a:extLst>
          </xdr:cNvPr>
          <xdr:cNvSpPr/>
        </xdr:nvSpPr>
        <xdr:spPr>
          <a:xfrm>
            <a:off x="4939718" y="3564477"/>
            <a:ext cx="312061" cy="1172477"/>
          </a:xfrm>
          <a:custGeom>
            <a:avLst/>
            <a:gdLst>
              <a:gd name="csX0" fmla="*/ 312062 w 312061"/>
              <a:gd name="csY0" fmla="*/ 0 h 1172477"/>
              <a:gd name="csX1" fmla="*/ 312062 w 312061"/>
              <a:gd name="csY1" fmla="*/ 1172478 h 1172477"/>
              <a:gd name="csX2" fmla="*/ 0 w 312061"/>
              <a:gd name="csY2" fmla="*/ 1172478 h 1172477"/>
              <a:gd name="csX3" fmla="*/ 0 w 312061"/>
              <a:gd name="csY3" fmla="*/ 311750 h 1172477"/>
              <a:gd name="csX4" fmla="*/ 312062 w 312061"/>
              <a:gd name="csY4" fmla="*/ 0 h 1172477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</a:cxnLst>
            <a:rect l="l" t="t" r="r" b="b"/>
            <a:pathLst>
              <a:path w="312061" h="1172477">
                <a:moveTo>
                  <a:pt x="312062" y="0"/>
                </a:moveTo>
                <a:lnTo>
                  <a:pt x="312062" y="1172478"/>
                </a:lnTo>
                <a:lnTo>
                  <a:pt x="0" y="1172478"/>
                </a:lnTo>
                <a:lnTo>
                  <a:pt x="0" y="311750"/>
                </a:lnTo>
                <a:lnTo>
                  <a:pt x="312062" y="0"/>
                </a:lnTo>
                <a:close/>
              </a:path>
            </a:pathLst>
          </a:custGeom>
          <a:solidFill>
            <a:srgbClr val="3B54A4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sp macro="" textlink="">
        <xdr:nvSpPr>
          <xdr:cNvPr id="5" name="Freeform 8">
            <a:extLst>
              <a:ext uri="{FF2B5EF4-FFF2-40B4-BE49-F238E27FC236}">
                <a16:creationId xmlns:a16="http://schemas.microsoft.com/office/drawing/2014/main" id="{B6EC9581-6442-9A90-C1A9-BF6BC91C6D07}"/>
              </a:ext>
            </a:extLst>
          </xdr:cNvPr>
          <xdr:cNvSpPr/>
        </xdr:nvSpPr>
        <xdr:spPr>
          <a:xfrm>
            <a:off x="4687970" y="3154063"/>
            <a:ext cx="768379" cy="767420"/>
          </a:xfrm>
          <a:custGeom>
            <a:avLst/>
            <a:gdLst>
              <a:gd name="csX0" fmla="*/ 768302 w 768379"/>
              <a:gd name="csY0" fmla="*/ 0 h 767420"/>
              <a:gd name="csX1" fmla="*/ 375096 w 768379"/>
              <a:gd name="csY1" fmla="*/ 396907 h 767420"/>
              <a:gd name="csX2" fmla="*/ 364370 w 768379"/>
              <a:gd name="csY2" fmla="*/ 407697 h 767420"/>
              <a:gd name="csX3" fmla="*/ 251748 w 768379"/>
              <a:gd name="csY3" fmla="*/ 521420 h 767420"/>
              <a:gd name="csX4" fmla="*/ 157002 w 768379"/>
              <a:gd name="csY4" fmla="*/ 617057 h 767420"/>
              <a:gd name="csX5" fmla="*/ 8083 w 768379"/>
              <a:gd name="csY5" fmla="*/ 767420 h 767420"/>
              <a:gd name="csX6" fmla="*/ 157002 w 768379"/>
              <a:gd name="csY6" fmla="*/ 540439 h 767420"/>
              <a:gd name="csX7" fmla="*/ 242810 w 768379"/>
              <a:gd name="csY7" fmla="*/ 396907 h 767420"/>
              <a:gd name="csX8" fmla="*/ 0 w 768379"/>
              <a:gd name="csY8" fmla="*/ 0 h 767420"/>
              <a:gd name="csX9" fmla="*/ 768379 w 768379"/>
              <a:gd name="csY9" fmla="*/ 0 h 767420"/>
            </a:gdLst>
            <a:ahLst/>
            <a:cxnLst>
              <a:cxn ang="0">
                <a:pos x="csX0" y="csY0"/>
              </a:cxn>
              <a:cxn ang="0">
                <a:pos x="csX1" y="csY1"/>
              </a:cxn>
              <a:cxn ang="0">
                <a:pos x="csX2" y="csY2"/>
              </a:cxn>
              <a:cxn ang="0">
                <a:pos x="csX3" y="csY3"/>
              </a:cxn>
              <a:cxn ang="0">
                <a:pos x="csX4" y="csY4"/>
              </a:cxn>
              <a:cxn ang="0">
                <a:pos x="csX5" y="csY5"/>
              </a:cxn>
              <a:cxn ang="0">
                <a:pos x="csX6" y="csY6"/>
              </a:cxn>
              <a:cxn ang="0">
                <a:pos x="csX7" y="csY7"/>
              </a:cxn>
              <a:cxn ang="0">
                <a:pos x="csX8" y="csY8"/>
              </a:cxn>
              <a:cxn ang="0">
                <a:pos x="csX9" y="csY9"/>
              </a:cxn>
            </a:cxnLst>
            <a:rect l="l" t="t" r="r" b="b"/>
            <a:pathLst>
              <a:path w="768379" h="767420">
                <a:moveTo>
                  <a:pt x="768302" y="0"/>
                </a:moveTo>
                <a:lnTo>
                  <a:pt x="375096" y="396907"/>
                </a:lnTo>
                <a:lnTo>
                  <a:pt x="364370" y="407697"/>
                </a:lnTo>
                <a:lnTo>
                  <a:pt x="251748" y="521420"/>
                </a:lnTo>
                <a:lnTo>
                  <a:pt x="157002" y="617057"/>
                </a:lnTo>
                <a:lnTo>
                  <a:pt x="8083" y="767420"/>
                </a:lnTo>
                <a:cubicBezTo>
                  <a:pt x="65599" y="680090"/>
                  <a:pt x="115576" y="605257"/>
                  <a:pt x="157002" y="540439"/>
                </a:cubicBezTo>
                <a:cubicBezTo>
                  <a:pt x="191901" y="486100"/>
                  <a:pt x="220658" y="438670"/>
                  <a:pt x="242810" y="396907"/>
                </a:cubicBezTo>
                <a:cubicBezTo>
                  <a:pt x="352634" y="189565"/>
                  <a:pt x="298538" y="118226"/>
                  <a:pt x="0" y="0"/>
                </a:cubicBezTo>
                <a:lnTo>
                  <a:pt x="768379" y="0"/>
                </a:lnTo>
                <a:close/>
              </a:path>
            </a:pathLst>
          </a:custGeom>
          <a:solidFill>
            <a:srgbClr val="FCD00E"/>
          </a:solidFill>
          <a:ln w="7772" cap="flat">
            <a:noFill/>
            <a:prstDash val="solid"/>
            <a:miter/>
          </a:ln>
        </xdr:spPr>
        <xdr:txBody>
          <a:bodyPr wrap="square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US"/>
          </a:p>
        </xdr:txBody>
      </xdr:sp>
      <xdr:grpSp>
        <xdr:nvGrpSpPr>
          <xdr:cNvPr id="6" name="Graphic 4">
            <a:extLst>
              <a:ext uri="{FF2B5EF4-FFF2-40B4-BE49-F238E27FC236}">
                <a16:creationId xmlns:a16="http://schemas.microsoft.com/office/drawing/2014/main" id="{6720371A-58F6-EDE0-223E-0422D89670BB}"/>
              </a:ext>
            </a:extLst>
          </xdr:cNvPr>
          <xdr:cNvGrpSpPr/>
        </xdr:nvGrpSpPr>
        <xdr:grpSpPr>
          <a:xfrm>
            <a:off x="5460469" y="3155926"/>
            <a:ext cx="4554393" cy="1616970"/>
            <a:chOff x="5460469" y="3155926"/>
            <a:chExt cx="4554393" cy="1616970"/>
          </a:xfrm>
          <a:solidFill>
            <a:srgbClr val="3B54A4"/>
          </a:solidFill>
        </xdr:grpSpPr>
        <xdr:sp macro="" textlink="">
          <xdr:nvSpPr>
            <xdr:cNvPr id="7" name="Freeform 10">
              <a:extLst>
                <a:ext uri="{FF2B5EF4-FFF2-40B4-BE49-F238E27FC236}">
                  <a16:creationId xmlns:a16="http://schemas.microsoft.com/office/drawing/2014/main" id="{6E0BFAE5-D737-BE7E-0343-E4ECA4449797}"/>
                </a:ext>
              </a:extLst>
            </xdr:cNvPr>
            <xdr:cNvSpPr/>
          </xdr:nvSpPr>
          <xdr:spPr>
            <a:xfrm>
              <a:off x="5460469" y="3529856"/>
              <a:ext cx="1071814" cy="1243040"/>
            </a:xfrm>
            <a:custGeom>
              <a:avLst/>
              <a:gdLst>
                <a:gd name="csX0" fmla="*/ 310896 w 1071814"/>
                <a:gd name="csY0" fmla="*/ 829832 h 1243040"/>
                <a:gd name="csX1" fmla="*/ 353100 w 1071814"/>
                <a:gd name="csY1" fmla="*/ 945652 h 1243040"/>
                <a:gd name="csX2" fmla="*/ 564820 w 1071814"/>
                <a:gd name="csY2" fmla="*/ 1006822 h 1243040"/>
                <a:gd name="csX3" fmla="*/ 708688 w 1071814"/>
                <a:gd name="csY3" fmla="*/ 980040 h 1243040"/>
                <a:gd name="csX4" fmla="*/ 762239 w 1071814"/>
                <a:gd name="csY4" fmla="*/ 899386 h 1243040"/>
                <a:gd name="csX5" fmla="*/ 718947 w 1071814"/>
                <a:gd name="csY5" fmla="*/ 821293 h 1243040"/>
                <a:gd name="csX6" fmla="*/ 398569 w 1071814"/>
                <a:gd name="csY6" fmla="*/ 728917 h 1243040"/>
                <a:gd name="csX7" fmla="*/ 117519 w 1071814"/>
                <a:gd name="csY7" fmla="*/ 605413 h 1243040"/>
                <a:gd name="csX8" fmla="*/ 35675 w 1071814"/>
                <a:gd name="csY8" fmla="*/ 395044 h 1243040"/>
                <a:gd name="csX9" fmla="*/ 163376 w 1071814"/>
                <a:gd name="csY9" fmla="*/ 116518 h 1243040"/>
                <a:gd name="csX10" fmla="*/ 522616 w 1071814"/>
                <a:gd name="csY10" fmla="*/ 0 h 1243040"/>
                <a:gd name="csX11" fmla="*/ 880768 w 1071814"/>
                <a:gd name="csY11" fmla="*/ 87563 h 1243040"/>
                <a:gd name="csX12" fmla="*/ 1039636 w 1071814"/>
                <a:gd name="csY12" fmla="*/ 389920 h 1243040"/>
                <a:gd name="csX13" fmla="*/ 733248 w 1071814"/>
                <a:gd name="csY13" fmla="*/ 389920 h 1243040"/>
                <a:gd name="csX14" fmla="*/ 699827 w 1071814"/>
                <a:gd name="csY14" fmla="*/ 296457 h 1243040"/>
                <a:gd name="csX15" fmla="*/ 526969 w 1071814"/>
                <a:gd name="csY15" fmla="*/ 234123 h 1243040"/>
                <a:gd name="csX16" fmla="*/ 383490 w 1071814"/>
                <a:gd name="csY16" fmla="*/ 265251 h 1243040"/>
                <a:gd name="csX17" fmla="*/ 340898 w 1071814"/>
                <a:gd name="csY17" fmla="*/ 338221 h 1243040"/>
                <a:gd name="csX18" fmla="*/ 386366 w 1071814"/>
                <a:gd name="csY18" fmla="*/ 414450 h 1243040"/>
                <a:gd name="csX19" fmla="*/ 706745 w 1071814"/>
                <a:gd name="csY19" fmla="*/ 499452 h 1243040"/>
                <a:gd name="csX20" fmla="*/ 981576 w 1071814"/>
                <a:gd name="csY20" fmla="*/ 629166 h 1243040"/>
                <a:gd name="csX21" fmla="*/ 1071814 w 1071814"/>
                <a:gd name="csY21" fmla="*/ 849084 h 1243040"/>
                <a:gd name="csX22" fmla="*/ 941937 w 1071814"/>
                <a:gd name="csY22" fmla="*/ 1133121 h 1243040"/>
                <a:gd name="csX23" fmla="*/ 540881 w 1071814"/>
                <a:gd name="csY23" fmla="*/ 1243041 h 1243040"/>
                <a:gd name="csX24" fmla="*/ 132131 w 1071814"/>
                <a:gd name="csY24" fmla="*/ 1126523 h 1243040"/>
                <a:gd name="csX25" fmla="*/ 0 w 1071814"/>
                <a:gd name="csY25" fmla="*/ 829677 h 1243040"/>
                <a:gd name="csX26" fmla="*/ 310818 w 1071814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4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5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7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7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8" y="1243041"/>
                    <a:pt x="219803" y="1204227"/>
                    <a:pt x="132131" y="1126523"/>
                  </a:cubicBezTo>
                  <a:cubicBezTo>
                    <a:pt x="44070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8" name="Freeform 11">
              <a:extLst>
                <a:ext uri="{FF2B5EF4-FFF2-40B4-BE49-F238E27FC236}">
                  <a16:creationId xmlns:a16="http://schemas.microsoft.com/office/drawing/2014/main" id="{9BD26DE7-0F29-656F-23B3-450F16F95641}"/>
                </a:ext>
              </a:extLst>
            </xdr:cNvPr>
            <xdr:cNvSpPr/>
          </xdr:nvSpPr>
          <xdr:spPr>
            <a:xfrm>
              <a:off x="6687187" y="3529856"/>
              <a:ext cx="1071813" cy="1243040"/>
            </a:xfrm>
            <a:custGeom>
              <a:avLst/>
              <a:gdLst>
                <a:gd name="csX0" fmla="*/ 310896 w 1071813"/>
                <a:gd name="csY0" fmla="*/ 829832 h 1243040"/>
                <a:gd name="csX1" fmla="*/ 353100 w 1071813"/>
                <a:gd name="csY1" fmla="*/ 945652 h 1243040"/>
                <a:gd name="csX2" fmla="*/ 564820 w 1071813"/>
                <a:gd name="csY2" fmla="*/ 1006822 h 1243040"/>
                <a:gd name="csX3" fmla="*/ 708688 w 1071813"/>
                <a:gd name="csY3" fmla="*/ 980040 h 1243040"/>
                <a:gd name="csX4" fmla="*/ 762239 w 1071813"/>
                <a:gd name="csY4" fmla="*/ 899386 h 1243040"/>
                <a:gd name="csX5" fmla="*/ 718947 w 1071813"/>
                <a:gd name="csY5" fmla="*/ 821293 h 1243040"/>
                <a:gd name="csX6" fmla="*/ 398569 w 1071813"/>
                <a:gd name="csY6" fmla="*/ 728917 h 1243040"/>
                <a:gd name="csX7" fmla="*/ 117519 w 1071813"/>
                <a:gd name="csY7" fmla="*/ 605413 h 1243040"/>
                <a:gd name="csX8" fmla="*/ 35675 w 1071813"/>
                <a:gd name="csY8" fmla="*/ 395044 h 1243040"/>
                <a:gd name="csX9" fmla="*/ 163376 w 1071813"/>
                <a:gd name="csY9" fmla="*/ 116518 h 1243040"/>
                <a:gd name="csX10" fmla="*/ 522616 w 1071813"/>
                <a:gd name="csY10" fmla="*/ 0 h 1243040"/>
                <a:gd name="csX11" fmla="*/ 880768 w 1071813"/>
                <a:gd name="csY11" fmla="*/ 87563 h 1243040"/>
                <a:gd name="csX12" fmla="*/ 1039636 w 1071813"/>
                <a:gd name="csY12" fmla="*/ 389920 h 1243040"/>
                <a:gd name="csX13" fmla="*/ 733248 w 1071813"/>
                <a:gd name="csY13" fmla="*/ 389920 h 1243040"/>
                <a:gd name="csX14" fmla="*/ 699827 w 1071813"/>
                <a:gd name="csY14" fmla="*/ 296457 h 1243040"/>
                <a:gd name="csX15" fmla="*/ 526969 w 1071813"/>
                <a:gd name="csY15" fmla="*/ 234123 h 1243040"/>
                <a:gd name="csX16" fmla="*/ 383490 w 1071813"/>
                <a:gd name="csY16" fmla="*/ 265251 h 1243040"/>
                <a:gd name="csX17" fmla="*/ 340898 w 1071813"/>
                <a:gd name="csY17" fmla="*/ 338221 h 1243040"/>
                <a:gd name="csX18" fmla="*/ 386366 w 1071813"/>
                <a:gd name="csY18" fmla="*/ 414450 h 1243040"/>
                <a:gd name="csX19" fmla="*/ 706745 w 1071813"/>
                <a:gd name="csY19" fmla="*/ 499452 h 1243040"/>
                <a:gd name="csX20" fmla="*/ 981576 w 1071813"/>
                <a:gd name="csY20" fmla="*/ 629166 h 1243040"/>
                <a:gd name="csX21" fmla="*/ 1071814 w 1071813"/>
                <a:gd name="csY21" fmla="*/ 849084 h 1243040"/>
                <a:gd name="csX22" fmla="*/ 941937 w 1071813"/>
                <a:gd name="csY22" fmla="*/ 1133121 h 1243040"/>
                <a:gd name="csX23" fmla="*/ 540881 w 1071813"/>
                <a:gd name="csY23" fmla="*/ 1243041 h 1243040"/>
                <a:gd name="csX24" fmla="*/ 132131 w 1071813"/>
                <a:gd name="csY24" fmla="*/ 1126523 h 1243040"/>
                <a:gd name="csX25" fmla="*/ 0 w 1071813"/>
                <a:gd name="csY25" fmla="*/ 829677 h 1243040"/>
                <a:gd name="csX26" fmla="*/ 310818 w 1071813"/>
                <a:gd name="csY26" fmla="*/ 829677 h 1243040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  <a:cxn ang="0">
                  <a:pos x="csX22" y="csY22"/>
                </a:cxn>
                <a:cxn ang="0">
                  <a:pos x="csX23" y="csY23"/>
                </a:cxn>
                <a:cxn ang="0">
                  <a:pos x="csX24" y="csY24"/>
                </a:cxn>
                <a:cxn ang="0">
                  <a:pos x="csX25" y="csY25"/>
                </a:cxn>
                <a:cxn ang="0">
                  <a:pos x="csX26" y="csY26"/>
                </a:cxn>
              </a:cxnLst>
              <a:rect l="l" t="t" r="r" b="b"/>
              <a:pathLst>
                <a:path w="1071813" h="1243040">
                  <a:moveTo>
                    <a:pt x="310896" y="829832"/>
                  </a:moveTo>
                  <a:cubicBezTo>
                    <a:pt x="317503" y="884093"/>
                    <a:pt x="331415" y="922907"/>
                    <a:pt x="353100" y="945652"/>
                  </a:cubicBezTo>
                  <a:cubicBezTo>
                    <a:pt x="391263" y="986328"/>
                    <a:pt x="461681" y="1006822"/>
                    <a:pt x="564820" y="1006822"/>
                  </a:cubicBezTo>
                  <a:cubicBezTo>
                    <a:pt x="624979" y="1006822"/>
                    <a:pt x="673090" y="998050"/>
                    <a:pt x="708688" y="980040"/>
                  </a:cubicBezTo>
                  <a:cubicBezTo>
                    <a:pt x="744285" y="962109"/>
                    <a:pt x="762239" y="935327"/>
                    <a:pt x="762239" y="899386"/>
                  </a:cubicBezTo>
                  <a:cubicBezTo>
                    <a:pt x="762239" y="863445"/>
                    <a:pt x="747938" y="838915"/>
                    <a:pt x="718947" y="821293"/>
                  </a:cubicBezTo>
                  <a:cubicBezTo>
                    <a:pt x="690344" y="803361"/>
                    <a:pt x="583552" y="772544"/>
                    <a:pt x="398569" y="728917"/>
                  </a:cubicBezTo>
                  <a:cubicBezTo>
                    <a:pt x="265738" y="695926"/>
                    <a:pt x="171770" y="654861"/>
                    <a:pt x="117519" y="605413"/>
                  </a:cubicBezTo>
                  <a:cubicBezTo>
                    <a:pt x="62879" y="556663"/>
                    <a:pt x="35675" y="486643"/>
                    <a:pt x="35675" y="395044"/>
                  </a:cubicBezTo>
                  <a:cubicBezTo>
                    <a:pt x="35675" y="286909"/>
                    <a:pt x="78268" y="194223"/>
                    <a:pt x="163376" y="116518"/>
                  </a:cubicBezTo>
                  <a:cubicBezTo>
                    <a:pt x="248484" y="38813"/>
                    <a:pt x="368101" y="0"/>
                    <a:pt x="522616" y="0"/>
                  </a:cubicBezTo>
                  <a:cubicBezTo>
                    <a:pt x="669048" y="0"/>
                    <a:pt x="788665" y="29343"/>
                    <a:pt x="880768" y="87563"/>
                  </a:cubicBezTo>
                  <a:cubicBezTo>
                    <a:pt x="972871" y="145861"/>
                    <a:pt x="1026112" y="246621"/>
                    <a:pt x="1039636" y="389920"/>
                  </a:cubicBezTo>
                  <a:lnTo>
                    <a:pt x="733248" y="389920"/>
                  </a:lnTo>
                  <a:cubicBezTo>
                    <a:pt x="728818" y="350719"/>
                    <a:pt x="717859" y="319590"/>
                    <a:pt x="699827" y="296457"/>
                  </a:cubicBezTo>
                  <a:cubicBezTo>
                    <a:pt x="665706" y="255005"/>
                    <a:pt x="608113" y="234123"/>
                    <a:pt x="526969" y="234123"/>
                  </a:cubicBezTo>
                  <a:cubicBezTo>
                    <a:pt x="459815" y="234123"/>
                    <a:pt x="412093" y="244370"/>
                    <a:pt x="383490" y="265251"/>
                  </a:cubicBezTo>
                  <a:cubicBezTo>
                    <a:pt x="355276" y="286133"/>
                    <a:pt x="340898" y="310353"/>
                    <a:pt x="340898" y="338221"/>
                  </a:cubicBezTo>
                  <a:cubicBezTo>
                    <a:pt x="340898" y="373386"/>
                    <a:pt x="355976" y="398692"/>
                    <a:pt x="386366" y="414450"/>
                  </a:cubicBezTo>
                  <a:cubicBezTo>
                    <a:pt x="416445" y="430907"/>
                    <a:pt x="523238" y="459163"/>
                    <a:pt x="706745" y="499452"/>
                  </a:cubicBezTo>
                  <a:cubicBezTo>
                    <a:pt x="828926" y="528019"/>
                    <a:pt x="920641" y="571257"/>
                    <a:pt x="981576" y="629166"/>
                  </a:cubicBezTo>
                  <a:cubicBezTo>
                    <a:pt x="1041735" y="687775"/>
                    <a:pt x="1071814" y="761132"/>
                    <a:pt x="1071814" y="849084"/>
                  </a:cubicBezTo>
                  <a:cubicBezTo>
                    <a:pt x="1071814" y="964903"/>
                    <a:pt x="1028522" y="1059841"/>
                    <a:pt x="941937" y="1133121"/>
                  </a:cubicBezTo>
                  <a:cubicBezTo>
                    <a:pt x="855353" y="1206401"/>
                    <a:pt x="721745" y="1243041"/>
                    <a:pt x="540881" y="1243041"/>
                  </a:cubicBezTo>
                  <a:cubicBezTo>
                    <a:pt x="360017" y="1243041"/>
                    <a:pt x="219803" y="1204227"/>
                    <a:pt x="132131" y="1126523"/>
                  </a:cubicBezTo>
                  <a:cubicBezTo>
                    <a:pt x="44069" y="1048818"/>
                    <a:pt x="0" y="949843"/>
                    <a:pt x="0" y="829677"/>
                  </a:cubicBezTo>
                  <a:lnTo>
                    <a:pt x="310818" y="829677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9" name="Freeform 12">
              <a:extLst>
                <a:ext uri="{FF2B5EF4-FFF2-40B4-BE49-F238E27FC236}">
                  <a16:creationId xmlns:a16="http://schemas.microsoft.com/office/drawing/2014/main" id="{5FC429ED-6712-0518-F541-351A1D753468}"/>
                </a:ext>
              </a:extLst>
            </xdr:cNvPr>
            <xdr:cNvSpPr/>
          </xdr:nvSpPr>
          <xdr:spPr>
            <a:xfrm>
              <a:off x="7988442" y="3155926"/>
              <a:ext cx="1054714" cy="1577457"/>
            </a:xfrm>
            <a:custGeom>
              <a:avLst/>
              <a:gdLst>
                <a:gd name="csX0" fmla="*/ 642933 w 1054714"/>
                <a:gd name="csY0" fmla="*/ 377267 h 1577457"/>
                <a:gd name="csX1" fmla="*/ 839652 w 1054714"/>
                <a:gd name="csY1" fmla="*/ 414994 h 1577457"/>
                <a:gd name="csX2" fmla="*/ 984996 w 1054714"/>
                <a:gd name="csY2" fmla="*/ 529726 h 1577457"/>
                <a:gd name="csX3" fmla="*/ 1044066 w 1054714"/>
                <a:gd name="csY3" fmla="*/ 664564 h 1577457"/>
                <a:gd name="csX4" fmla="*/ 1054714 w 1054714"/>
                <a:gd name="csY4" fmla="*/ 890304 h 1577457"/>
                <a:gd name="csX5" fmla="*/ 1054714 w 1054714"/>
                <a:gd name="csY5" fmla="*/ 1577458 h 1577457"/>
                <a:gd name="csX6" fmla="*/ 741720 w 1054714"/>
                <a:gd name="csY6" fmla="*/ 1577458 h 1577457"/>
                <a:gd name="csX7" fmla="*/ 741720 w 1054714"/>
                <a:gd name="csY7" fmla="*/ 865696 h 1577457"/>
                <a:gd name="csX8" fmla="*/ 709776 w 1054714"/>
                <a:gd name="csY8" fmla="*/ 713237 h 1577457"/>
                <a:gd name="csX9" fmla="*/ 551219 w 1054714"/>
                <a:gd name="csY9" fmla="*/ 631495 h 1577457"/>
                <a:gd name="csX10" fmla="*/ 367712 w 1054714"/>
                <a:gd name="csY10" fmla="*/ 712460 h 1577457"/>
                <a:gd name="csX11" fmla="*/ 305300 w 1054714"/>
                <a:gd name="csY11" fmla="*/ 944099 h 1577457"/>
                <a:gd name="csX12" fmla="*/ 305300 w 1054714"/>
                <a:gd name="csY12" fmla="*/ 1577380 h 1577457"/>
                <a:gd name="csX13" fmla="*/ 0 w 1054714"/>
                <a:gd name="csY13" fmla="*/ 1577380 h 1577457"/>
                <a:gd name="csX14" fmla="*/ 0 w 1054714"/>
                <a:gd name="csY14" fmla="*/ 0 h 1577457"/>
                <a:gd name="csX15" fmla="*/ 305300 w 1054714"/>
                <a:gd name="csY15" fmla="*/ 0 h 1577457"/>
                <a:gd name="csX16" fmla="*/ 305300 w 1054714"/>
                <a:gd name="csY16" fmla="*/ 559613 h 1577457"/>
                <a:gd name="csX17" fmla="*/ 459038 w 1054714"/>
                <a:gd name="csY17" fmla="*/ 417400 h 1577457"/>
                <a:gd name="csX18" fmla="*/ 642855 w 1054714"/>
                <a:gd name="csY18" fmla="*/ 377112 h 1577457"/>
                <a:gd name="csX19" fmla="*/ 642855 w 1054714"/>
                <a:gd name="csY19" fmla="*/ 377112 h 157745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</a:cxnLst>
              <a:rect l="l" t="t" r="r" b="b"/>
              <a:pathLst>
                <a:path w="1054714" h="1577457">
                  <a:moveTo>
                    <a:pt x="642933" y="377267"/>
                  </a:moveTo>
                  <a:cubicBezTo>
                    <a:pt x="715216" y="377267"/>
                    <a:pt x="780893" y="389765"/>
                    <a:pt x="839652" y="414994"/>
                  </a:cubicBezTo>
                  <a:cubicBezTo>
                    <a:pt x="898723" y="439912"/>
                    <a:pt x="947145" y="478027"/>
                    <a:pt x="984996" y="529726"/>
                  </a:cubicBezTo>
                  <a:cubicBezTo>
                    <a:pt x="1017252" y="573353"/>
                    <a:pt x="1036760" y="618376"/>
                    <a:pt x="1044066" y="664564"/>
                  </a:cubicBezTo>
                  <a:cubicBezTo>
                    <a:pt x="1051062" y="710753"/>
                    <a:pt x="1054714" y="785896"/>
                    <a:pt x="1054714" y="890304"/>
                  </a:cubicBezTo>
                  <a:lnTo>
                    <a:pt x="1054714" y="1577458"/>
                  </a:lnTo>
                  <a:lnTo>
                    <a:pt x="741720" y="1577458"/>
                  </a:lnTo>
                  <a:lnTo>
                    <a:pt x="741720" y="865696"/>
                  </a:lnTo>
                  <a:cubicBezTo>
                    <a:pt x="741720" y="802663"/>
                    <a:pt x="731072" y="751740"/>
                    <a:pt x="709776" y="713237"/>
                  </a:cubicBezTo>
                  <a:cubicBezTo>
                    <a:pt x="681873" y="658665"/>
                    <a:pt x="629020" y="631495"/>
                    <a:pt x="551219" y="631495"/>
                  </a:cubicBezTo>
                  <a:cubicBezTo>
                    <a:pt x="473417" y="631495"/>
                    <a:pt x="409605" y="658587"/>
                    <a:pt x="367712" y="712460"/>
                  </a:cubicBezTo>
                  <a:cubicBezTo>
                    <a:pt x="326207" y="766722"/>
                    <a:pt x="305300" y="843650"/>
                    <a:pt x="305300" y="944099"/>
                  </a:cubicBezTo>
                  <a:lnTo>
                    <a:pt x="305300" y="1577380"/>
                  </a:lnTo>
                  <a:lnTo>
                    <a:pt x="0" y="1577380"/>
                  </a:lnTo>
                  <a:lnTo>
                    <a:pt x="0" y="0"/>
                  </a:lnTo>
                  <a:lnTo>
                    <a:pt x="305300" y="0"/>
                  </a:lnTo>
                  <a:lnTo>
                    <a:pt x="305300" y="559613"/>
                  </a:lnTo>
                  <a:cubicBezTo>
                    <a:pt x="349680" y="491456"/>
                    <a:pt x="400745" y="444182"/>
                    <a:pt x="459038" y="417400"/>
                  </a:cubicBezTo>
                  <a:cubicBezTo>
                    <a:pt x="517409" y="390619"/>
                    <a:pt x="578655" y="377112"/>
                    <a:pt x="642855" y="377112"/>
                  </a:cubicBezTo>
                  <a:lnTo>
                    <a:pt x="642855" y="377112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  <xdr:sp macro="" textlink="">
          <xdr:nvSpPr>
            <xdr:cNvPr id="10" name="Freeform 13">
              <a:extLst>
                <a:ext uri="{FF2B5EF4-FFF2-40B4-BE49-F238E27FC236}">
                  <a16:creationId xmlns:a16="http://schemas.microsoft.com/office/drawing/2014/main" id="{C986444D-1AEC-35F8-310C-7F3BF537F83C}"/>
                </a:ext>
              </a:extLst>
            </xdr:cNvPr>
            <xdr:cNvSpPr/>
          </xdr:nvSpPr>
          <xdr:spPr>
            <a:xfrm>
              <a:off x="9183682" y="3238289"/>
              <a:ext cx="831180" cy="1511917"/>
            </a:xfrm>
            <a:custGeom>
              <a:avLst/>
              <a:gdLst>
                <a:gd name="csX0" fmla="*/ 831181 w 831180"/>
                <a:gd name="csY0" fmla="*/ 551384 h 1511917"/>
                <a:gd name="csX1" fmla="*/ 831181 w 831180"/>
                <a:gd name="csY1" fmla="*/ 324403 h 1511917"/>
                <a:gd name="csX2" fmla="*/ 493470 w 831180"/>
                <a:gd name="csY2" fmla="*/ 324403 h 1511917"/>
                <a:gd name="csX3" fmla="*/ 493470 w 831180"/>
                <a:gd name="csY3" fmla="*/ 0 h 1511917"/>
                <a:gd name="csX4" fmla="*/ 199051 w 831180"/>
                <a:gd name="csY4" fmla="*/ 0 h 1511917"/>
                <a:gd name="csX5" fmla="*/ 199051 w 831180"/>
                <a:gd name="csY5" fmla="*/ 324403 h 1511917"/>
                <a:gd name="csX6" fmla="*/ 0 w 831180"/>
                <a:gd name="csY6" fmla="*/ 324403 h 1511917"/>
                <a:gd name="csX7" fmla="*/ 0 w 831180"/>
                <a:gd name="csY7" fmla="*/ 551384 h 1511917"/>
                <a:gd name="csX8" fmla="*/ 199051 w 831180"/>
                <a:gd name="csY8" fmla="*/ 551384 h 1511917"/>
                <a:gd name="csX9" fmla="*/ 199051 w 831180"/>
                <a:gd name="csY9" fmla="*/ 996575 h 1511917"/>
                <a:gd name="csX10" fmla="*/ 201228 w 831180"/>
                <a:gd name="csY10" fmla="*/ 1184199 h 1511917"/>
                <a:gd name="csX11" fmla="*/ 246619 w 831180"/>
                <a:gd name="csY11" fmla="*/ 1346906 h 1511917"/>
                <a:gd name="csX12" fmla="*/ 385744 w 831180"/>
                <a:gd name="csY12" fmla="*/ 1470643 h 1511917"/>
                <a:gd name="csX13" fmla="*/ 593578 w 831180"/>
                <a:gd name="csY13" fmla="*/ 1511630 h 1511917"/>
                <a:gd name="csX14" fmla="*/ 831181 w 831180"/>
                <a:gd name="csY14" fmla="*/ 1491680 h 1511917"/>
                <a:gd name="csX15" fmla="*/ 831181 w 831180"/>
                <a:gd name="csY15" fmla="*/ 1247465 h 1511917"/>
                <a:gd name="csX16" fmla="*/ 641689 w 831180"/>
                <a:gd name="csY16" fmla="*/ 1256004 h 1511917"/>
                <a:gd name="csX17" fmla="*/ 517253 w 831180"/>
                <a:gd name="csY17" fmla="*/ 1189090 h 1511917"/>
                <a:gd name="csX18" fmla="*/ 495102 w 831180"/>
                <a:gd name="csY18" fmla="*/ 1101993 h 1511917"/>
                <a:gd name="csX19" fmla="*/ 493470 w 831180"/>
                <a:gd name="csY19" fmla="*/ 979342 h 1511917"/>
                <a:gd name="csX20" fmla="*/ 493470 w 831180"/>
                <a:gd name="csY20" fmla="*/ 551384 h 1511917"/>
                <a:gd name="csX21" fmla="*/ 831181 w 831180"/>
                <a:gd name="csY21" fmla="*/ 551384 h 1511917"/>
              </a:gdLst>
              <a:ahLst/>
              <a:cxnLst>
                <a:cxn ang="0">
                  <a:pos x="csX0" y="csY0"/>
                </a:cxn>
                <a:cxn ang="0">
                  <a:pos x="csX1" y="csY1"/>
                </a:cxn>
                <a:cxn ang="0">
                  <a:pos x="csX2" y="csY2"/>
                </a:cxn>
                <a:cxn ang="0">
                  <a:pos x="csX3" y="csY3"/>
                </a:cxn>
                <a:cxn ang="0">
                  <a:pos x="csX4" y="csY4"/>
                </a:cxn>
                <a:cxn ang="0">
                  <a:pos x="csX5" y="csY5"/>
                </a:cxn>
                <a:cxn ang="0">
                  <a:pos x="csX6" y="csY6"/>
                </a:cxn>
                <a:cxn ang="0">
                  <a:pos x="csX7" y="csY7"/>
                </a:cxn>
                <a:cxn ang="0">
                  <a:pos x="csX8" y="csY8"/>
                </a:cxn>
                <a:cxn ang="0">
                  <a:pos x="csX9" y="csY9"/>
                </a:cxn>
                <a:cxn ang="0">
                  <a:pos x="csX10" y="csY10"/>
                </a:cxn>
                <a:cxn ang="0">
                  <a:pos x="csX11" y="csY11"/>
                </a:cxn>
                <a:cxn ang="0">
                  <a:pos x="csX12" y="csY12"/>
                </a:cxn>
                <a:cxn ang="0">
                  <a:pos x="csX13" y="csY13"/>
                </a:cxn>
                <a:cxn ang="0">
                  <a:pos x="csX14" y="csY14"/>
                </a:cxn>
                <a:cxn ang="0">
                  <a:pos x="csX15" y="csY15"/>
                </a:cxn>
                <a:cxn ang="0">
                  <a:pos x="csX16" y="csY16"/>
                </a:cxn>
                <a:cxn ang="0">
                  <a:pos x="csX17" y="csY17"/>
                </a:cxn>
                <a:cxn ang="0">
                  <a:pos x="csX18" y="csY18"/>
                </a:cxn>
                <a:cxn ang="0">
                  <a:pos x="csX19" y="csY19"/>
                </a:cxn>
                <a:cxn ang="0">
                  <a:pos x="csX20" y="csY20"/>
                </a:cxn>
                <a:cxn ang="0">
                  <a:pos x="csX21" y="csY21"/>
                </a:cxn>
              </a:cxnLst>
              <a:rect l="l" t="t" r="r" b="b"/>
              <a:pathLst>
                <a:path w="831180" h="1511917">
                  <a:moveTo>
                    <a:pt x="831181" y="551384"/>
                  </a:moveTo>
                  <a:lnTo>
                    <a:pt x="831181" y="324403"/>
                  </a:lnTo>
                  <a:lnTo>
                    <a:pt x="493470" y="324403"/>
                  </a:lnTo>
                  <a:lnTo>
                    <a:pt x="493470" y="0"/>
                  </a:lnTo>
                  <a:lnTo>
                    <a:pt x="199051" y="0"/>
                  </a:lnTo>
                  <a:lnTo>
                    <a:pt x="199051" y="324403"/>
                  </a:lnTo>
                  <a:lnTo>
                    <a:pt x="0" y="324403"/>
                  </a:lnTo>
                  <a:lnTo>
                    <a:pt x="0" y="551384"/>
                  </a:lnTo>
                  <a:lnTo>
                    <a:pt x="199051" y="551384"/>
                  </a:lnTo>
                  <a:lnTo>
                    <a:pt x="199051" y="996575"/>
                  </a:lnTo>
                  <a:cubicBezTo>
                    <a:pt x="199051" y="1066595"/>
                    <a:pt x="199751" y="1129007"/>
                    <a:pt x="201228" y="1184199"/>
                  </a:cubicBezTo>
                  <a:cubicBezTo>
                    <a:pt x="202704" y="1239315"/>
                    <a:pt x="217938" y="1293576"/>
                    <a:pt x="246619" y="1346906"/>
                  </a:cubicBezTo>
                  <a:cubicBezTo>
                    <a:pt x="278407" y="1403884"/>
                    <a:pt x="324731" y="1445026"/>
                    <a:pt x="385744" y="1470643"/>
                  </a:cubicBezTo>
                  <a:cubicBezTo>
                    <a:pt x="446758" y="1496260"/>
                    <a:pt x="516010" y="1509845"/>
                    <a:pt x="593578" y="1511630"/>
                  </a:cubicBezTo>
                  <a:cubicBezTo>
                    <a:pt x="671147" y="1513415"/>
                    <a:pt x="750348" y="1506895"/>
                    <a:pt x="831181" y="1491680"/>
                  </a:cubicBezTo>
                  <a:lnTo>
                    <a:pt x="831181" y="1247465"/>
                  </a:lnTo>
                  <a:cubicBezTo>
                    <a:pt x="761773" y="1256703"/>
                    <a:pt x="698739" y="1259653"/>
                    <a:pt x="641689" y="1256004"/>
                  </a:cubicBezTo>
                  <a:cubicBezTo>
                    <a:pt x="584640" y="1252356"/>
                    <a:pt x="543213" y="1230077"/>
                    <a:pt x="517253" y="1189090"/>
                  </a:cubicBezTo>
                  <a:cubicBezTo>
                    <a:pt x="503419" y="1167510"/>
                    <a:pt x="496190" y="1138477"/>
                    <a:pt x="495102" y="1101993"/>
                  </a:cubicBezTo>
                  <a:cubicBezTo>
                    <a:pt x="494014" y="1065741"/>
                    <a:pt x="493470" y="1024676"/>
                    <a:pt x="493470" y="979342"/>
                  </a:cubicBezTo>
                  <a:lnTo>
                    <a:pt x="493470" y="551384"/>
                  </a:lnTo>
                  <a:lnTo>
                    <a:pt x="831181" y="551384"/>
                  </a:lnTo>
                  <a:close/>
                </a:path>
              </a:pathLst>
            </a:custGeom>
            <a:solidFill>
              <a:srgbClr val="3B54A4"/>
            </a:solidFill>
            <a:ln w="7772" cap="flat">
              <a:noFill/>
              <a:prstDash val="solid"/>
              <a:miter/>
            </a:ln>
          </xdr:spPr>
          <xdr:txBody>
            <a:bodyPr wrap="square"/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endParaRPr lang="en-US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809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6AF6012-CF91-4A8F-897D-E8D6A622C376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9f13b534-e113-4b3d-b8e8-53b48e8da14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81E79-72FF-493E-80B5-1AB2BB7A7B15}">
  <sheetPr>
    <pageSetUpPr fitToPage="1"/>
  </sheetPr>
  <dimension ref="A1:V54"/>
  <sheetViews>
    <sheetView tabSelected="1" zoomScale="60" zoomScaleNormal="60" workbookViewId="0">
      <selection activeCell="B1" sqref="B1"/>
    </sheetView>
  </sheetViews>
  <sheetFormatPr defaultColWidth="0" defaultRowHeight="12.45" customHeight="1" zeroHeight="1" x14ac:dyDescent="0.25"/>
  <cols>
    <col min="1" max="1" width="1.6640625" style="5" customWidth="1"/>
    <col min="2" max="14" width="10" style="2" customWidth="1"/>
    <col min="15" max="15" width="17.109375" style="2" customWidth="1"/>
    <col min="16" max="21" width="10" style="2" customWidth="1"/>
    <col min="22" max="22" width="9.21875" style="2" customWidth="1"/>
    <col min="23" max="16384" width="10" style="2" hidden="1"/>
  </cols>
  <sheetData>
    <row r="1" spans="1:15" ht="13.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3.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3.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3.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3.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3.2" x14ac:dyDescent="0.25">
      <c r="A20" s="3"/>
      <c r="B20" s="4"/>
      <c r="C20" s="4"/>
      <c r="D20" s="4"/>
      <c r="E20" s="4"/>
      <c r="F20" s="4"/>
      <c r="G20" s="4"/>
      <c r="H20" s="4"/>
    </row>
    <row r="21" spans="1:15" ht="13.2" x14ac:dyDescent="0.25"/>
    <row r="22" spans="1:15" ht="13.2" x14ac:dyDescent="0.25"/>
    <row r="23" spans="1:15" ht="13.2" x14ac:dyDescent="0.25"/>
    <row r="24" spans="1:15" ht="13.2" x14ac:dyDescent="0.25"/>
    <row r="25" spans="1:15" ht="13.2" x14ac:dyDescent="0.25"/>
    <row r="26" spans="1:15" ht="13.2" x14ac:dyDescent="0.25"/>
    <row r="27" spans="1:15" ht="13.2" x14ac:dyDescent="0.25"/>
    <row r="28" spans="1:15" ht="13.2" x14ac:dyDescent="0.25"/>
    <row r="29" spans="1:15" ht="13.2" x14ac:dyDescent="0.25"/>
    <row r="30" spans="1:15" ht="13.2" x14ac:dyDescent="0.25"/>
    <row r="31" spans="1:15" ht="13.2" x14ac:dyDescent="0.25"/>
    <row r="32" spans="1:15" ht="13.2" x14ac:dyDescent="0.25"/>
    <row r="33" ht="13.2" x14ac:dyDescent="0.25"/>
    <row r="34" ht="13.2" x14ac:dyDescent="0.25"/>
    <row r="35" ht="13.2" x14ac:dyDescent="0.25"/>
    <row r="36" ht="13.2" x14ac:dyDescent="0.25"/>
    <row r="37" ht="13.2" x14ac:dyDescent="0.25"/>
    <row r="38" ht="13.2" x14ac:dyDescent="0.25"/>
    <row r="39" ht="13.2" x14ac:dyDescent="0.25"/>
    <row r="40" ht="13.2" x14ac:dyDescent="0.25"/>
    <row r="41" ht="13.2" x14ac:dyDescent="0.25"/>
    <row r="42" ht="13.2" x14ac:dyDescent="0.25"/>
    <row r="43" ht="13.2" x14ac:dyDescent="0.25"/>
    <row r="44" ht="13.2" x14ac:dyDescent="0.25"/>
    <row r="45" ht="13.2" x14ac:dyDescent="0.25"/>
    <row r="46" ht="13.2" x14ac:dyDescent="0.25"/>
    <row r="47" ht="13.2" x14ac:dyDescent="0.25"/>
    <row r="48" ht="13.2" x14ac:dyDescent="0.25"/>
    <row r="49" ht="13.2" x14ac:dyDescent="0.25"/>
    <row r="50" ht="13.2" x14ac:dyDescent="0.25"/>
    <row r="51" ht="13.2" x14ac:dyDescent="0.25"/>
    <row r="52" ht="13.2" x14ac:dyDescent="0.25"/>
    <row r="53" ht="13.2" x14ac:dyDescent="0.25"/>
    <row r="54" ht="13.2" x14ac:dyDescent="0.25"/>
  </sheetData>
  <pageMargins left="0.7" right="0.7" top="0.75" bottom="0.75" header="0.3" footer="0.3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2B3D0-A235-4CD8-8072-0345E9E056E1}">
  <sheetPr>
    <pageSetUpPr fitToPage="1"/>
  </sheetPr>
  <dimension ref="B4:P34"/>
  <sheetViews>
    <sheetView showGridLines="0" zoomScale="70" zoomScaleNormal="70" workbookViewId="0"/>
  </sheetViews>
  <sheetFormatPr defaultRowHeight="14.4" x14ac:dyDescent="0.3"/>
  <cols>
    <col min="1" max="1" width="1.44140625" customWidth="1"/>
    <col min="2" max="2" width="43.6640625" customWidth="1"/>
    <col min="3" max="3" width="10.88671875" style="107" customWidth="1"/>
    <col min="4" max="5" width="16.33203125" customWidth="1"/>
    <col min="6" max="6" width="12.77734375" customWidth="1"/>
    <col min="7" max="7" width="2.21875" customWidth="1"/>
    <col min="8" max="14" width="14.5546875" customWidth="1"/>
    <col min="15" max="16" width="12.77734375" customWidth="1"/>
  </cols>
  <sheetData>
    <row r="4" spans="2:16" x14ac:dyDescent="0.3">
      <c r="B4" s="6"/>
    </row>
    <row r="5" spans="2:16" s="6" customFormat="1" x14ac:dyDescent="0.3">
      <c r="B5" s="7" t="s">
        <v>0</v>
      </c>
      <c r="C5" s="8" t="s">
        <v>1</v>
      </c>
      <c r="D5" s="9" t="s">
        <v>2</v>
      </c>
      <c r="E5" s="9" t="s">
        <v>3</v>
      </c>
      <c r="F5" s="9" t="s">
        <v>4</v>
      </c>
      <c r="G5"/>
      <c r="H5" s="9" t="s">
        <v>5</v>
      </c>
      <c r="I5" s="9" t="s">
        <v>180</v>
      </c>
      <c r="J5" s="9" t="s">
        <v>184</v>
      </c>
      <c r="K5" s="9" t="s">
        <v>6</v>
      </c>
      <c r="L5" s="9" t="s">
        <v>7</v>
      </c>
      <c r="M5" s="9" t="s">
        <v>181</v>
      </c>
      <c r="N5" s="9" t="s">
        <v>185</v>
      </c>
      <c r="O5" s="9" t="s">
        <v>4</v>
      </c>
      <c r="P5" s="9" t="s">
        <v>8</v>
      </c>
    </row>
    <row r="6" spans="2:16" x14ac:dyDescent="0.3">
      <c r="B6" s="10" t="s">
        <v>9</v>
      </c>
      <c r="C6" s="108" t="s">
        <v>10</v>
      </c>
      <c r="D6" s="11">
        <v>53.23</v>
      </c>
      <c r="E6" s="11">
        <v>68.551542999999995</v>
      </c>
      <c r="F6" s="12">
        <f>E6/D6-1</f>
        <v>0.28783661469096367</v>
      </c>
      <c r="H6" s="11">
        <v>53.23</v>
      </c>
      <c r="I6" s="11">
        <v>56.045521999999998</v>
      </c>
      <c r="J6" s="11">
        <v>59.96</v>
      </c>
      <c r="K6" s="11">
        <v>63.728208000000002</v>
      </c>
      <c r="L6" s="11">
        <v>68.551542999999995</v>
      </c>
      <c r="M6" s="11">
        <v>74.600587000000004</v>
      </c>
      <c r="N6" s="11">
        <v>79.535267000000005</v>
      </c>
      <c r="O6" s="12">
        <f>N6/J6-1</f>
        <v>0.32647209806537703</v>
      </c>
      <c r="P6" s="12">
        <f>N6/M6-1</f>
        <v>6.6148004974813324E-2</v>
      </c>
    </row>
    <row r="7" spans="2:16" x14ac:dyDescent="0.3">
      <c r="B7" s="10" t="s">
        <v>11</v>
      </c>
      <c r="C7" s="108" t="s">
        <v>10</v>
      </c>
      <c r="D7" s="11">
        <v>9.16</v>
      </c>
      <c r="E7" s="11">
        <v>11.756885</v>
      </c>
      <c r="F7" s="12">
        <f>E7/D7-1</f>
        <v>0.28350272925764197</v>
      </c>
      <c r="H7" s="11">
        <v>9.16</v>
      </c>
      <c r="I7" s="11">
        <v>9.6933410000000002</v>
      </c>
      <c r="J7" s="11">
        <v>10.447772000000001</v>
      </c>
      <c r="K7" s="11">
        <v>11.174296</v>
      </c>
      <c r="L7" s="11">
        <v>11.756885</v>
      </c>
      <c r="M7" s="11">
        <v>12.252525</v>
      </c>
      <c r="N7" s="11">
        <v>12.796768999999999</v>
      </c>
      <c r="O7" s="12">
        <f>N7/J7-1</f>
        <v>0.22483233745912523</v>
      </c>
      <c r="P7" s="12">
        <f>N7/M7-1</f>
        <v>4.4418925894866401E-2</v>
      </c>
    </row>
    <row r="8" spans="2:16" x14ac:dyDescent="0.3">
      <c r="B8" s="10" t="s">
        <v>12</v>
      </c>
      <c r="C8" s="108" t="s">
        <v>10</v>
      </c>
      <c r="D8" s="11">
        <v>1.9</v>
      </c>
      <c r="E8" s="11">
        <v>3.2503820000000001</v>
      </c>
      <c r="F8" s="12">
        <f>E8/D8-1</f>
        <v>0.71072736842105266</v>
      </c>
      <c r="H8" s="11">
        <v>1.9</v>
      </c>
      <c r="I8" s="11">
        <v>1.654482</v>
      </c>
      <c r="J8" s="11">
        <v>2.28308</v>
      </c>
      <c r="K8" s="11">
        <v>2.8735840000000001</v>
      </c>
      <c r="L8" s="11">
        <v>3.2503820000000001</v>
      </c>
      <c r="M8" s="11">
        <v>3.4866290000000002</v>
      </c>
      <c r="N8" s="11">
        <v>3.6145450000000001</v>
      </c>
      <c r="O8" s="12">
        <f>N8/J8-1</f>
        <v>0.58318806174115667</v>
      </c>
      <c r="P8" s="12">
        <f>N8/M8-1</f>
        <v>3.6687585630705177E-2</v>
      </c>
    </row>
    <row r="9" spans="2:16" x14ac:dyDescent="0.3">
      <c r="B9" s="14" t="s">
        <v>13</v>
      </c>
      <c r="C9" s="109"/>
      <c r="D9" s="13"/>
      <c r="E9" s="13"/>
      <c r="F9" s="13"/>
      <c r="H9" s="13"/>
      <c r="I9" s="13"/>
      <c r="J9" s="13"/>
      <c r="K9" s="13"/>
      <c r="L9" s="13"/>
      <c r="M9" s="13"/>
      <c r="N9" s="13"/>
      <c r="O9" s="13"/>
      <c r="P9" s="13"/>
    </row>
    <row r="10" spans="2:16" x14ac:dyDescent="0.3">
      <c r="B10" s="10" t="s">
        <v>14</v>
      </c>
      <c r="C10" s="109" t="s">
        <v>15</v>
      </c>
      <c r="D10" s="16">
        <v>9857.7520000000004</v>
      </c>
      <c r="E10" s="16">
        <v>12810.1895047</v>
      </c>
      <c r="F10" s="12">
        <f>E10/D10-1</f>
        <v>0.29950413691681432</v>
      </c>
      <c r="H10" s="16">
        <v>2637.0054218</v>
      </c>
      <c r="I10" s="16">
        <v>2779.8050000000003</v>
      </c>
      <c r="J10" s="16">
        <v>2962.6915600000002</v>
      </c>
      <c r="K10" s="16">
        <v>3113.4550000000004</v>
      </c>
      <c r="L10" s="16">
        <v>3954.2379447000003</v>
      </c>
      <c r="M10" s="16">
        <v>3811.9285123999998</v>
      </c>
      <c r="N10" s="16">
        <v>4611.5184642000004</v>
      </c>
      <c r="O10" s="12">
        <f>N10/J10-1</f>
        <v>0.55653005748597062</v>
      </c>
      <c r="P10" s="12">
        <f>N10/M10-1</f>
        <v>0.20975995462637265</v>
      </c>
    </row>
    <row r="11" spans="2:16" x14ac:dyDescent="0.3">
      <c r="B11" s="10" t="s">
        <v>16</v>
      </c>
      <c r="C11" s="109" t="s">
        <v>17</v>
      </c>
      <c r="D11" s="16">
        <v>31808.054952072143</v>
      </c>
      <c r="E11" s="16">
        <v>27615.755417059645</v>
      </c>
      <c r="F11" s="12">
        <f>E11/D11-1</f>
        <v>-0.13179993373783427</v>
      </c>
      <c r="H11" s="16">
        <v>37228.697263689319</v>
      </c>
      <c r="I11" s="16">
        <v>29315.044945858277</v>
      </c>
      <c r="J11" s="16">
        <v>23490.978144693483</v>
      </c>
      <c r="K11" s="16">
        <v>24793.609232418265</v>
      </c>
      <c r="L11" s="16">
        <v>33695.530921501129</v>
      </c>
      <c r="M11" s="16">
        <v>37312.112200760937</v>
      </c>
      <c r="N11" s="16">
        <v>43376.970031774224</v>
      </c>
      <c r="O11" s="12">
        <f>N11/J11-1</f>
        <v>0.84653741383574133</v>
      </c>
      <c r="P11" s="12">
        <f>N11/M11-1</f>
        <v>0.16254394279211026</v>
      </c>
    </row>
    <row r="12" spans="2:16" x14ac:dyDescent="0.3">
      <c r="B12" s="15" t="s">
        <v>18</v>
      </c>
      <c r="C12" s="109" t="s">
        <v>19</v>
      </c>
      <c r="D12" s="11">
        <v>9.65</v>
      </c>
      <c r="E12" s="11">
        <v>14.38</v>
      </c>
      <c r="F12" s="12">
        <f>E12/D12-1</f>
        <v>0.49015544041450787</v>
      </c>
      <c r="H12" s="11">
        <v>12.73</v>
      </c>
      <c r="I12" s="11">
        <v>13.16</v>
      </c>
      <c r="J12" s="11">
        <v>12.45</v>
      </c>
      <c r="K12" s="11">
        <v>14.34</v>
      </c>
      <c r="L12" s="11">
        <v>16.72</v>
      </c>
      <c r="M12" s="11">
        <v>17.09</v>
      </c>
      <c r="N12" s="11">
        <v>17.832741090773499</v>
      </c>
      <c r="O12" s="12">
        <f>N12/J12-1</f>
        <v>0.43234868198983945</v>
      </c>
      <c r="P12" s="12">
        <f>N12/M12-1</f>
        <v>4.3460567043504872E-2</v>
      </c>
    </row>
    <row r="13" spans="2:16" x14ac:dyDescent="0.3">
      <c r="B13" s="14" t="s">
        <v>20</v>
      </c>
      <c r="C13" s="109"/>
      <c r="D13" s="16"/>
      <c r="E13" s="16"/>
      <c r="F13" s="13"/>
      <c r="H13" s="16"/>
      <c r="I13" s="16"/>
      <c r="J13" s="16"/>
      <c r="K13" s="16"/>
      <c r="L13" s="16"/>
      <c r="M13" s="16"/>
      <c r="N13" s="16"/>
      <c r="O13" s="13"/>
      <c r="P13" s="13"/>
    </row>
    <row r="14" spans="2:16" x14ac:dyDescent="0.3">
      <c r="B14" s="10" t="s">
        <v>21</v>
      </c>
      <c r="C14" s="108" t="s">
        <v>15</v>
      </c>
      <c r="D14" s="16">
        <v>4086.6380000000004</v>
      </c>
      <c r="E14" s="16">
        <v>7066.4390000000003</v>
      </c>
      <c r="F14" s="12">
        <f>E14/D14-1</f>
        <v>0.72915707239055672</v>
      </c>
      <c r="H14" s="16">
        <v>4086.6380000000004</v>
      </c>
      <c r="I14" s="16">
        <v>4971.5399999999991</v>
      </c>
      <c r="J14" s="16">
        <v>5532.777000000001</v>
      </c>
      <c r="K14" s="16">
        <v>5955.7527019999998</v>
      </c>
      <c r="L14" s="16">
        <v>7066.4390000000003</v>
      </c>
      <c r="M14" s="16">
        <v>8000.7464859170059</v>
      </c>
      <c r="N14" s="16">
        <v>9316.7690000000002</v>
      </c>
      <c r="O14" s="12">
        <f>N14/J14-1</f>
        <v>0.68392273897899702</v>
      </c>
      <c r="P14" s="12">
        <f>N14/M14-1</f>
        <v>0.16448746581328</v>
      </c>
    </row>
    <row r="16" spans="2:16" x14ac:dyDescent="0.3">
      <c r="B16" s="7" t="s">
        <v>22</v>
      </c>
      <c r="C16" s="8" t="str">
        <f>C$5</f>
        <v>Unit</v>
      </c>
      <c r="D16" s="9" t="str">
        <f>D$5</f>
        <v>FY25</v>
      </c>
      <c r="E16" s="9" t="str">
        <f t="shared" ref="E16:P16" si="0">E$5</f>
        <v>FY26</v>
      </c>
      <c r="F16" s="9" t="str">
        <f t="shared" si="0"/>
        <v>YoY Δ</v>
      </c>
      <c r="H16" s="9" t="str">
        <f t="shared" si="0"/>
        <v>Q4FY25</v>
      </c>
      <c r="I16" s="9" t="str">
        <f t="shared" si="0"/>
        <v>Q1FY26</v>
      </c>
      <c r="J16" s="9" t="str">
        <f t="shared" si="0"/>
        <v>Q2FY26</v>
      </c>
      <c r="K16" s="9" t="str">
        <f t="shared" si="0"/>
        <v>Q3FY26</v>
      </c>
      <c r="L16" s="9" t="str">
        <f t="shared" si="0"/>
        <v>Q4FY26</v>
      </c>
      <c r="M16" s="9" t="str">
        <f t="shared" si="0"/>
        <v>Q1FY27</v>
      </c>
      <c r="N16" s="9" t="str">
        <f t="shared" si="0"/>
        <v>Q2FY27</v>
      </c>
      <c r="O16" s="9" t="str">
        <f t="shared" si="0"/>
        <v>YoY Δ</v>
      </c>
      <c r="P16" s="9" t="str">
        <f t="shared" si="0"/>
        <v>QoQ Δ</v>
      </c>
    </row>
    <row r="17" spans="2:16" s="6" customFormat="1" x14ac:dyDescent="0.3">
      <c r="B17" s="17" t="s">
        <v>23</v>
      </c>
      <c r="C17" s="110"/>
      <c r="D17" s="18"/>
      <c r="E17" s="18"/>
      <c r="F17" s="18"/>
      <c r="G17"/>
      <c r="H17" s="18"/>
      <c r="I17" s="18"/>
      <c r="J17" s="18"/>
      <c r="K17" s="18"/>
      <c r="L17" s="18"/>
      <c r="M17" s="18"/>
      <c r="N17" s="18"/>
      <c r="O17" s="18"/>
      <c r="P17" s="18"/>
    </row>
    <row r="18" spans="2:16" x14ac:dyDescent="0.3">
      <c r="B18" s="19" t="s">
        <v>24</v>
      </c>
      <c r="C18" s="109" t="s">
        <v>25</v>
      </c>
      <c r="D18" s="20">
        <v>0.52639999999999998</v>
      </c>
      <c r="E18" s="20">
        <v>0.52139999999999997</v>
      </c>
      <c r="F18" s="20">
        <f>E18-D18</f>
        <v>-5.0000000000000044E-3</v>
      </c>
      <c r="H18" s="20">
        <v>0.58340870803984313</v>
      </c>
      <c r="I18" s="20">
        <v>0.46935480294122922</v>
      </c>
      <c r="J18" s="20">
        <v>0.50085475652943434</v>
      </c>
      <c r="K18" s="20">
        <v>0.5545001954698856</v>
      </c>
      <c r="L18" s="20">
        <v>0.55020000000000002</v>
      </c>
      <c r="M18" s="20">
        <v>0.53120000000000001</v>
      </c>
      <c r="N18" s="20">
        <v>0.54679999999999995</v>
      </c>
      <c r="O18" s="20">
        <f>N18-J18</f>
        <v>4.5945243470565611E-2</v>
      </c>
      <c r="P18" s="20">
        <f>N18-M18</f>
        <v>1.5599999999999947E-2</v>
      </c>
    </row>
    <row r="19" spans="2:16" x14ac:dyDescent="0.3">
      <c r="B19" s="19" t="s">
        <v>26</v>
      </c>
      <c r="C19" s="109" t="s">
        <v>25</v>
      </c>
      <c r="D19" s="20">
        <v>0.47360000000000002</v>
      </c>
      <c r="E19" s="20">
        <v>0.47860000000000003</v>
      </c>
      <c r="F19" s="20">
        <f>E19-D19</f>
        <v>5.0000000000000044E-3</v>
      </c>
      <c r="H19" s="20">
        <v>0.41659129196015693</v>
      </c>
      <c r="I19" s="20">
        <v>0.53064519705877067</v>
      </c>
      <c r="J19" s="20">
        <v>0.49914524347056571</v>
      </c>
      <c r="K19" s="20">
        <v>0.44549980453011434</v>
      </c>
      <c r="L19" s="20">
        <v>0.44979999999999998</v>
      </c>
      <c r="M19" s="20">
        <v>0.46879999999999999</v>
      </c>
      <c r="N19" s="20">
        <v>0.45319999999999999</v>
      </c>
      <c r="O19" s="20">
        <f>N19-J19</f>
        <v>-4.5945243470565722E-2</v>
      </c>
      <c r="P19" s="20">
        <f>N19-M19</f>
        <v>-1.5600000000000003E-2</v>
      </c>
    </row>
    <row r="20" spans="2:16" s="6" customFormat="1" x14ac:dyDescent="0.3">
      <c r="B20" s="17" t="s">
        <v>27</v>
      </c>
      <c r="C20" s="110"/>
      <c r="D20" s="18"/>
      <c r="E20" s="18"/>
      <c r="F20" s="18"/>
      <c r="G20"/>
      <c r="H20" s="18"/>
      <c r="I20" s="18"/>
      <c r="J20" s="18"/>
      <c r="K20" s="18"/>
      <c r="L20" s="18"/>
      <c r="M20" s="18"/>
      <c r="N20" s="18"/>
      <c r="O20" s="18"/>
      <c r="P20" s="18"/>
    </row>
    <row r="21" spans="2:16" x14ac:dyDescent="0.3">
      <c r="B21" s="19" t="s">
        <v>28</v>
      </c>
      <c r="C21" s="109" t="s">
        <v>25</v>
      </c>
      <c r="D21" s="20">
        <v>0.15440000000000001</v>
      </c>
      <c r="E21" s="20">
        <v>0.17499999999999999</v>
      </c>
      <c r="F21" s="20">
        <f>E21-D21</f>
        <v>2.0599999999999979E-2</v>
      </c>
      <c r="H21" s="20">
        <v>0.1384840639026762</v>
      </c>
      <c r="I21" s="20">
        <v>0.16164194345853167</v>
      </c>
      <c r="J21" s="20">
        <v>0.19346889750706606</v>
      </c>
      <c r="K21" s="20">
        <v>0.20318655805455604</v>
      </c>
      <c r="L21" s="20">
        <v>0.13589999999999999</v>
      </c>
      <c r="M21" s="20">
        <v>0.15029999999999999</v>
      </c>
      <c r="N21" s="20">
        <v>0.17069999999999999</v>
      </c>
      <c r="O21" s="20">
        <f>N21-J21</f>
        <v>-2.2768897507066066E-2</v>
      </c>
      <c r="P21" s="20">
        <f>N21-M21</f>
        <v>2.0400000000000001E-2</v>
      </c>
    </row>
    <row r="22" spans="2:16" x14ac:dyDescent="0.3">
      <c r="B22" s="19" t="s">
        <v>29</v>
      </c>
      <c r="C22" s="109" t="s">
        <v>25</v>
      </c>
      <c r="D22" s="20">
        <v>0.55900000000000005</v>
      </c>
      <c r="E22" s="20">
        <v>0.55330000000000001</v>
      </c>
      <c r="F22" s="20">
        <f>E22-D22</f>
        <v>-5.7000000000000384E-3</v>
      </c>
      <c r="H22" s="20">
        <v>0.56025783802729323</v>
      </c>
      <c r="I22" s="20">
        <v>0.56357192716412996</v>
      </c>
      <c r="J22" s="20">
        <v>0.54403108263334921</v>
      </c>
      <c r="K22" s="20">
        <v>0.53794429507176533</v>
      </c>
      <c r="L22" s="20">
        <v>0.57120000000000004</v>
      </c>
      <c r="M22" s="20">
        <v>0.56510000000000005</v>
      </c>
      <c r="N22" s="20">
        <v>0.54710000000000003</v>
      </c>
      <c r="O22" s="20">
        <f>N22-J22</f>
        <v>3.0689173666508252E-3</v>
      </c>
      <c r="P22" s="20">
        <f>N22-M22</f>
        <v>-1.8000000000000016E-2</v>
      </c>
    </row>
    <row r="23" spans="2:16" x14ac:dyDescent="0.3">
      <c r="B23" s="19" t="s">
        <v>30</v>
      </c>
      <c r="C23" s="109" t="s">
        <v>25</v>
      </c>
      <c r="D23" s="20">
        <v>0.28659999999999997</v>
      </c>
      <c r="E23" s="20">
        <v>0.2717</v>
      </c>
      <c r="F23" s="20">
        <f>E23-D23</f>
        <v>-1.4899999999999969E-2</v>
      </c>
      <c r="H23" s="20">
        <v>0.30125809807003062</v>
      </c>
      <c r="I23" s="20">
        <v>0.27478612937733843</v>
      </c>
      <c r="J23" s="20">
        <v>0.26250001985958482</v>
      </c>
      <c r="K23" s="20">
        <v>0.25886914687367857</v>
      </c>
      <c r="L23" s="20">
        <v>0.2928</v>
      </c>
      <c r="M23" s="20">
        <v>0.28470000000000001</v>
      </c>
      <c r="N23" s="20">
        <v>0.28220000000000001</v>
      </c>
      <c r="O23" s="20">
        <f>N23-J23</f>
        <v>1.9699980140415185E-2</v>
      </c>
      <c r="P23" s="20">
        <f>N23-M23</f>
        <v>-2.5000000000000022E-3</v>
      </c>
    </row>
    <row r="24" spans="2:16" x14ac:dyDescent="0.3">
      <c r="B24" s="19" t="s">
        <v>31</v>
      </c>
      <c r="C24" s="109" t="s">
        <v>25</v>
      </c>
      <c r="D24" s="16">
        <v>32.03</v>
      </c>
      <c r="E24" s="16">
        <v>31.76</v>
      </c>
      <c r="F24" s="21"/>
      <c r="H24" s="20"/>
      <c r="I24" s="20"/>
      <c r="J24" s="20"/>
      <c r="K24" s="20"/>
      <c r="L24" s="20"/>
      <c r="M24" s="20"/>
      <c r="N24" s="20"/>
      <c r="O24" s="20"/>
      <c r="P24" s="20"/>
    </row>
    <row r="25" spans="2:16" s="6" customFormat="1" x14ac:dyDescent="0.3">
      <c r="B25" s="17" t="s">
        <v>32</v>
      </c>
      <c r="C25" s="110"/>
      <c r="D25" s="18"/>
      <c r="E25" s="18"/>
      <c r="F25" s="18"/>
      <c r="G25"/>
      <c r="H25" s="18"/>
      <c r="I25" s="18"/>
      <c r="J25" s="18"/>
      <c r="K25" s="18"/>
      <c r="L25" s="18"/>
      <c r="M25" s="18"/>
      <c r="N25" s="18"/>
      <c r="O25" s="18"/>
      <c r="P25" s="18"/>
    </row>
    <row r="26" spans="2:16" x14ac:dyDescent="0.3">
      <c r="B26" s="22" t="s">
        <v>33</v>
      </c>
      <c r="C26" s="109" t="s">
        <v>25</v>
      </c>
      <c r="D26" s="20">
        <v>0.64970000000000006</v>
      </c>
      <c r="E26" s="20">
        <v>0.62770000000000004</v>
      </c>
      <c r="F26" s="20">
        <f>E26-D26</f>
        <v>-2.200000000000002E-2</v>
      </c>
      <c r="H26" s="20">
        <v>0.6401</v>
      </c>
      <c r="I26" s="20">
        <v>0.63549999999999995</v>
      </c>
      <c r="J26" s="20">
        <v>0.63319999999999999</v>
      </c>
      <c r="K26" s="20">
        <v>0.63380000000000003</v>
      </c>
      <c r="L26" s="20">
        <v>0.61150000000000004</v>
      </c>
      <c r="M26" s="20">
        <v>0.60140000000000005</v>
      </c>
      <c r="N26" s="20">
        <v>0.60419999999999996</v>
      </c>
      <c r="O26" s="20">
        <f>N26-J26</f>
        <v>-2.9000000000000026E-2</v>
      </c>
      <c r="P26" s="20">
        <f>N26-M26</f>
        <v>2.7999999999999137E-3</v>
      </c>
    </row>
    <row r="27" spans="2:16" x14ac:dyDescent="0.3">
      <c r="B27" s="22" t="s">
        <v>34</v>
      </c>
      <c r="C27" s="109" t="s">
        <v>25</v>
      </c>
      <c r="D27" s="20">
        <v>0.1673</v>
      </c>
      <c r="E27" s="20">
        <v>0.1804</v>
      </c>
      <c r="F27" s="20">
        <f>E27-D27</f>
        <v>1.3100000000000001E-2</v>
      </c>
      <c r="H27" s="20">
        <v>0.17580000000000001</v>
      </c>
      <c r="I27" s="20">
        <v>0.18190000000000001</v>
      </c>
      <c r="J27" s="20">
        <v>0.17960000000000001</v>
      </c>
      <c r="K27" s="20">
        <v>0.1774</v>
      </c>
      <c r="L27" s="20">
        <v>0.18290000000000001</v>
      </c>
      <c r="M27" s="20">
        <v>0.1827</v>
      </c>
      <c r="N27" s="20">
        <v>0.1792</v>
      </c>
      <c r="O27" s="20">
        <f>N27-J27</f>
        <v>-4.0000000000001146E-4</v>
      </c>
      <c r="P27" s="20">
        <f>N27-M27</f>
        <v>-3.5000000000000031E-3</v>
      </c>
    </row>
    <row r="28" spans="2:16" x14ac:dyDescent="0.3">
      <c r="B28" s="19" t="s">
        <v>35</v>
      </c>
      <c r="C28" s="109" t="s">
        <v>25</v>
      </c>
      <c r="D28" s="20">
        <v>0.183</v>
      </c>
      <c r="E28" s="20">
        <v>0.19189999999999999</v>
      </c>
      <c r="F28" s="20">
        <f>E28-D28</f>
        <v>8.8999999999999913E-3</v>
      </c>
      <c r="H28" s="20">
        <v>0.18410000000000001</v>
      </c>
      <c r="I28" s="20">
        <v>0.18260000000000001</v>
      </c>
      <c r="J28" s="20">
        <v>0.18720000000000001</v>
      </c>
      <c r="K28" s="20">
        <v>0.1888</v>
      </c>
      <c r="L28" s="20">
        <v>0.2056</v>
      </c>
      <c r="M28" s="20">
        <v>0.21590000000000001</v>
      </c>
      <c r="N28" s="20">
        <v>0.21659999999999999</v>
      </c>
      <c r="O28" s="20">
        <f>N28-J28</f>
        <v>2.9399999999999982E-2</v>
      </c>
      <c r="P28" s="20">
        <f>N28-M28</f>
        <v>6.9999999999997842E-4</v>
      </c>
    </row>
    <row r="29" spans="2:16" x14ac:dyDescent="0.3">
      <c r="B29" s="23" t="s">
        <v>36</v>
      </c>
      <c r="C29" s="111"/>
      <c r="D29" s="24"/>
      <c r="E29" s="24"/>
      <c r="F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2:16" s="6" customFormat="1" x14ac:dyDescent="0.3">
      <c r="B30" s="17" t="s">
        <v>37</v>
      </c>
      <c r="C30" s="110"/>
      <c r="D30" s="18"/>
      <c r="E30" s="18"/>
      <c r="F30" s="18"/>
      <c r="G30"/>
      <c r="H30" s="18"/>
      <c r="I30" s="18"/>
      <c r="J30" s="18"/>
      <c r="K30" s="18"/>
      <c r="L30" s="18"/>
      <c r="M30" s="18"/>
      <c r="N30" s="18"/>
      <c r="O30" s="18"/>
      <c r="P30" s="18"/>
    </row>
    <row r="31" spans="2:16" x14ac:dyDescent="0.3">
      <c r="B31" s="19" t="s">
        <v>38</v>
      </c>
      <c r="C31" s="109" t="s">
        <v>25</v>
      </c>
      <c r="D31" s="20">
        <v>5.21E-2</v>
      </c>
      <c r="E31" s="20">
        <v>4.5400000000000003E-2</v>
      </c>
      <c r="F31" s="20">
        <f>E31-D31</f>
        <v>-6.6999999999999976E-3</v>
      </c>
      <c r="H31" s="20">
        <v>4.1779257634515586E-2</v>
      </c>
      <c r="I31" s="20">
        <v>4.8812451753047409E-2</v>
      </c>
      <c r="J31" s="20">
        <v>4.5636531467909296E-2</v>
      </c>
      <c r="K31" s="20">
        <v>4.7533489177351021E-2</v>
      </c>
      <c r="L31" s="20">
        <v>3.9899999999999998E-2</v>
      </c>
      <c r="M31" s="20">
        <v>3.9800000000000002E-2</v>
      </c>
      <c r="N31" s="20">
        <v>4.2299999999999997E-2</v>
      </c>
      <c r="O31" s="20">
        <f>N31-J31</f>
        <v>-3.3365314679092983E-3</v>
      </c>
      <c r="P31" s="20">
        <f>N31-M31</f>
        <v>2.4999999999999953E-3</v>
      </c>
    </row>
    <row r="32" spans="2:16" x14ac:dyDescent="0.3">
      <c r="B32" s="19" t="s">
        <v>39</v>
      </c>
      <c r="C32" s="109" t="s">
        <v>25</v>
      </c>
      <c r="D32" s="20">
        <v>0.7349</v>
      </c>
      <c r="E32" s="20">
        <v>0.73880000000000001</v>
      </c>
      <c r="F32" s="20">
        <f>E32-D32</f>
        <v>3.9000000000000146E-3</v>
      </c>
      <c r="H32" s="20">
        <v>0.73762253100726993</v>
      </c>
      <c r="I32" s="20">
        <v>0.73972254108185109</v>
      </c>
      <c r="J32" s="20">
        <v>0.74601100379874141</v>
      </c>
      <c r="K32" s="20">
        <v>0.73678264546549754</v>
      </c>
      <c r="L32" s="20">
        <v>0.73229999999999995</v>
      </c>
      <c r="M32" s="20">
        <v>0.7117</v>
      </c>
      <c r="N32" s="20">
        <v>0.71020000000000005</v>
      </c>
      <c r="O32" s="20">
        <f>N32-J32</f>
        <v>-3.5811003798741359E-2</v>
      </c>
      <c r="P32" s="20">
        <f>N32-M32</f>
        <v>-1.4999999999999458E-3</v>
      </c>
    </row>
    <row r="33" spans="2:16" x14ac:dyDescent="0.3">
      <c r="B33" s="19" t="s">
        <v>40</v>
      </c>
      <c r="C33" s="109" t="s">
        <v>25</v>
      </c>
      <c r="D33" s="20">
        <v>0.21299999999999999</v>
      </c>
      <c r="E33" s="20">
        <v>0.21590000000000001</v>
      </c>
      <c r="F33" s="20">
        <f>E33-D33</f>
        <v>2.9000000000000137E-3</v>
      </c>
      <c r="H33" s="20">
        <v>0.22059821135821453</v>
      </c>
      <c r="I33" s="20">
        <v>0.21146500716510144</v>
      </c>
      <c r="J33" s="20">
        <v>0.20835246473334937</v>
      </c>
      <c r="K33" s="20">
        <v>0.21568386535715142</v>
      </c>
      <c r="L33" s="20">
        <v>0.22770000000000001</v>
      </c>
      <c r="M33" s="20">
        <v>0.24840000000000001</v>
      </c>
      <c r="N33" s="20">
        <v>0.2475</v>
      </c>
      <c r="O33" s="20">
        <f>N33-J33</f>
        <v>3.9147535266650629E-2</v>
      </c>
      <c r="P33" s="20">
        <f>N33-M33</f>
        <v>-9.000000000000119E-4</v>
      </c>
    </row>
    <row r="34" spans="2:16" x14ac:dyDescent="0.3">
      <c r="B34" s="26" t="s">
        <v>41</v>
      </c>
      <c r="C34" s="112"/>
      <c r="D34" s="27"/>
      <c r="E34" s="27"/>
      <c r="F34" s="27"/>
      <c r="H34" s="27"/>
      <c r="I34" s="27"/>
      <c r="J34" s="27"/>
      <c r="K34" s="27"/>
      <c r="L34" s="27"/>
      <c r="M34" s="27"/>
      <c r="N34" s="27"/>
      <c r="O34" s="27"/>
      <c r="P34" s="27"/>
    </row>
  </sheetData>
  <pageMargins left="0.7" right="0.7" top="0.75" bottom="0.75" header="0.3" footer="0.3"/>
  <pageSetup scale="3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5822C-1E0B-4AD6-BA01-2FB76C87A8FF}">
  <sheetPr>
    <pageSetUpPr fitToPage="1"/>
  </sheetPr>
  <dimension ref="B5:S48"/>
  <sheetViews>
    <sheetView showGridLines="0" zoomScale="70" zoomScaleNormal="70" workbookViewId="0"/>
  </sheetViews>
  <sheetFormatPr defaultRowHeight="14.4" x14ac:dyDescent="0.3"/>
  <cols>
    <col min="1" max="1" width="1.44140625" customWidth="1"/>
    <col min="2" max="2" width="52.44140625" bestFit="1" customWidth="1"/>
    <col min="3" max="3" width="10.88671875" style="107" customWidth="1"/>
    <col min="4" max="5" width="16.33203125" customWidth="1"/>
    <col min="6" max="6" width="12.77734375" customWidth="1"/>
    <col min="7" max="7" width="2.21875" customWidth="1"/>
    <col min="8" max="8" width="14.5546875" customWidth="1"/>
    <col min="9" max="9" width="14.5546875" customWidth="1" collapsed="1"/>
    <col min="10" max="11" width="14.5546875" customWidth="1"/>
    <col min="12" max="12" width="14.5546875" customWidth="1" collapsed="1"/>
    <col min="13" max="14" width="14.5546875" customWidth="1"/>
    <col min="15" max="16" width="12.77734375" customWidth="1"/>
    <col min="19" max="19" width="22.21875" bestFit="1" customWidth="1"/>
  </cols>
  <sheetData>
    <row r="5" spans="2:16" x14ac:dyDescent="0.3">
      <c r="B5" s="7" t="s">
        <v>42</v>
      </c>
      <c r="C5" s="8" t="s">
        <v>1</v>
      </c>
      <c r="D5" s="9" t="s">
        <v>2</v>
      </c>
      <c r="E5" s="9" t="s">
        <v>3</v>
      </c>
      <c r="F5" s="9" t="s">
        <v>4</v>
      </c>
      <c r="H5" s="9" t="s">
        <v>5</v>
      </c>
      <c r="I5" s="9" t="s">
        <v>180</v>
      </c>
      <c r="J5" s="9" t="s">
        <v>184</v>
      </c>
      <c r="K5" s="9" t="s">
        <v>6</v>
      </c>
      <c r="L5" s="9" t="s">
        <v>7</v>
      </c>
      <c r="M5" s="9" t="s">
        <v>181</v>
      </c>
      <c r="N5" s="9" t="s">
        <v>185</v>
      </c>
      <c r="O5" s="9" t="s">
        <v>4</v>
      </c>
      <c r="P5" s="9" t="s">
        <v>8</v>
      </c>
    </row>
    <row r="6" spans="2:16" x14ac:dyDescent="0.3">
      <c r="B6" s="15" t="s">
        <v>43</v>
      </c>
      <c r="C6" s="109" t="s">
        <v>15</v>
      </c>
      <c r="D6" s="16">
        <v>1339.4949999999999</v>
      </c>
      <c r="E6" s="16">
        <v>2188.2199999999998</v>
      </c>
      <c r="F6" s="12">
        <f t="shared" ref="F6:F16" si="0">E6/D6-1</f>
        <v>0.63361565366052131</v>
      </c>
      <c r="H6" s="16">
        <v>371.22299999999996</v>
      </c>
      <c r="I6" s="16">
        <v>463.1</v>
      </c>
      <c r="J6" s="16">
        <v>512.1640000000001</v>
      </c>
      <c r="K6" s="16">
        <v>593.60599999999999</v>
      </c>
      <c r="L6" s="16">
        <v>619.34999999999991</v>
      </c>
      <c r="M6" s="16">
        <v>669.5</v>
      </c>
      <c r="N6" s="16">
        <v>731.81</v>
      </c>
      <c r="O6" s="12">
        <f>N6/J6-1</f>
        <v>0.42885872493966737</v>
      </c>
      <c r="P6" s="12">
        <f>N6/M6-1</f>
        <v>9.3069454817027442E-2</v>
      </c>
    </row>
    <row r="7" spans="2:16" x14ac:dyDescent="0.3">
      <c r="B7" s="28" t="s">
        <v>44</v>
      </c>
      <c r="C7" s="113" t="s">
        <v>15</v>
      </c>
      <c r="D7" s="29">
        <v>13.193000000000001</v>
      </c>
      <c r="E7" s="29">
        <v>20.909999999999997</v>
      </c>
      <c r="F7" s="30">
        <f t="shared" si="0"/>
        <v>0.58493140301675095</v>
      </c>
      <c r="H7" s="29">
        <v>2.0240000000000005</v>
      </c>
      <c r="I7" s="29">
        <v>2.62</v>
      </c>
      <c r="J7" s="29">
        <v>5.2989999999999995</v>
      </c>
      <c r="K7" s="29">
        <v>7.1389999999999993</v>
      </c>
      <c r="L7" s="29">
        <v>5.8520000000000003</v>
      </c>
      <c r="M7" s="16">
        <v>7.0549999999999997</v>
      </c>
      <c r="N7" s="29">
        <v>8.48</v>
      </c>
      <c r="O7" s="12">
        <f>N7/J7-1</f>
        <v>0.60030194376297441</v>
      </c>
      <c r="P7" s="12">
        <f>N7/M7-1</f>
        <v>0.20198440822111996</v>
      </c>
    </row>
    <row r="8" spans="2:16" s="6" customFormat="1" x14ac:dyDescent="0.3">
      <c r="B8" s="31" t="s">
        <v>45</v>
      </c>
      <c r="C8" s="114" t="s">
        <v>15</v>
      </c>
      <c r="D8" s="32">
        <f>SUM(D6:D7)</f>
        <v>1352.6879999999999</v>
      </c>
      <c r="E8" s="32">
        <f>SUM(E6:E7)</f>
        <v>2209.1299999999997</v>
      </c>
      <c r="F8" s="33">
        <f t="shared" si="0"/>
        <v>0.63314082774446123</v>
      </c>
      <c r="G8"/>
      <c r="H8" s="32">
        <f t="shared" ref="H8:N8" si="1">SUM(H6:H7)</f>
        <v>373.24699999999996</v>
      </c>
      <c r="I8" s="32">
        <f t="shared" si="1"/>
        <v>465.72</v>
      </c>
      <c r="J8" s="32">
        <f t="shared" si="1"/>
        <v>517.46300000000008</v>
      </c>
      <c r="K8" s="32">
        <f t="shared" si="1"/>
        <v>600.745</v>
      </c>
      <c r="L8" s="32">
        <f t="shared" si="1"/>
        <v>625.20199999999988</v>
      </c>
      <c r="M8" s="32">
        <f t="shared" si="1"/>
        <v>676.55499999999995</v>
      </c>
      <c r="N8" s="32">
        <f t="shared" si="1"/>
        <v>740.29</v>
      </c>
      <c r="O8" s="33">
        <f t="shared" ref="O8:O16" si="2">N8/J8-1</f>
        <v>0.43061436276603327</v>
      </c>
      <c r="P8" s="33">
        <f t="shared" ref="P8:P16" si="3">N8/M8-1</f>
        <v>9.4205201350961776E-2</v>
      </c>
    </row>
    <row r="9" spans="2:16" x14ac:dyDescent="0.3">
      <c r="B9" s="34" t="s">
        <v>46</v>
      </c>
      <c r="C9" s="115" t="s">
        <v>15</v>
      </c>
      <c r="D9" s="35">
        <v>164.40199999999999</v>
      </c>
      <c r="E9" s="35">
        <v>282.25</v>
      </c>
      <c r="F9" s="36">
        <f t="shared" si="0"/>
        <v>0.71682826242989761</v>
      </c>
      <c r="H9" s="35">
        <v>52.273000000000003</v>
      </c>
      <c r="I9" s="35">
        <v>59.23</v>
      </c>
      <c r="J9" s="35">
        <v>71.501000000000005</v>
      </c>
      <c r="K9" s="35">
        <v>75.01400000000001</v>
      </c>
      <c r="L9" s="35">
        <v>76.504999999999995</v>
      </c>
      <c r="M9" s="133">
        <v>81.875</v>
      </c>
      <c r="N9" s="35">
        <v>72.38</v>
      </c>
      <c r="O9" s="36">
        <f t="shared" si="2"/>
        <v>1.2293534356162761E-2</v>
      </c>
      <c r="P9" s="36">
        <f t="shared" si="3"/>
        <v>-0.11596946564885502</v>
      </c>
    </row>
    <row r="10" spans="2:16" s="6" customFormat="1" x14ac:dyDescent="0.3">
      <c r="B10" s="31" t="s">
        <v>47</v>
      </c>
      <c r="C10" s="114" t="s">
        <v>15</v>
      </c>
      <c r="D10" s="32">
        <f>D8-D9</f>
        <v>1188.2859999999998</v>
      </c>
      <c r="E10" s="32">
        <f>E8-E9</f>
        <v>1926.8799999999997</v>
      </c>
      <c r="F10" s="33">
        <f t="shared" si="0"/>
        <v>0.6215624857988733</v>
      </c>
      <c r="G10"/>
      <c r="H10" s="32">
        <f t="shared" ref="H10:N10" si="4">H8-H9</f>
        <v>320.97399999999993</v>
      </c>
      <c r="I10" s="32">
        <f t="shared" si="4"/>
        <v>406.49</v>
      </c>
      <c r="J10" s="32">
        <f t="shared" si="4"/>
        <v>445.9620000000001</v>
      </c>
      <c r="K10" s="32">
        <f t="shared" si="4"/>
        <v>525.73099999999999</v>
      </c>
      <c r="L10" s="32">
        <f t="shared" si="4"/>
        <v>548.69699999999989</v>
      </c>
      <c r="M10" s="32">
        <f t="shared" si="4"/>
        <v>594.67999999999995</v>
      </c>
      <c r="N10" s="32">
        <f t="shared" si="4"/>
        <v>667.91</v>
      </c>
      <c r="O10" s="33">
        <f t="shared" si="2"/>
        <v>0.497683659145846</v>
      </c>
      <c r="P10" s="33">
        <f t="shared" si="3"/>
        <v>0.12314185780587894</v>
      </c>
    </row>
    <row r="11" spans="2:16" x14ac:dyDescent="0.3">
      <c r="B11" s="37" t="s">
        <v>48</v>
      </c>
      <c r="C11" s="115" t="s">
        <v>15</v>
      </c>
      <c r="D11" s="35">
        <v>645.18799999999999</v>
      </c>
      <c r="E11" s="35">
        <v>1091.365</v>
      </c>
      <c r="F11" s="36">
        <f t="shared" si="0"/>
        <v>0.69154572000719172</v>
      </c>
      <c r="H11" s="35">
        <v>175.32</v>
      </c>
      <c r="I11" s="35">
        <v>226.57</v>
      </c>
      <c r="J11" s="35">
        <v>240.60200000000006</v>
      </c>
      <c r="K11" s="35">
        <v>299.94399999999996</v>
      </c>
      <c r="L11" s="35">
        <v>324.24899999999991</v>
      </c>
      <c r="M11" s="133">
        <v>338.88400000000001</v>
      </c>
      <c r="N11" s="35">
        <v>380.6</v>
      </c>
      <c r="O11" s="36">
        <f t="shared" si="2"/>
        <v>0.58186548740243182</v>
      </c>
      <c r="P11" s="36">
        <f t="shared" si="3"/>
        <v>0.12309816928506501</v>
      </c>
    </row>
    <row r="12" spans="2:16" s="6" customFormat="1" x14ac:dyDescent="0.3">
      <c r="B12" s="31" t="s">
        <v>49</v>
      </c>
      <c r="C12" s="114" t="s">
        <v>15</v>
      </c>
      <c r="D12" s="32">
        <f>D10-D11</f>
        <v>543.09799999999984</v>
      </c>
      <c r="E12" s="32">
        <f>E10-E11</f>
        <v>835.51499999999965</v>
      </c>
      <c r="F12" s="33">
        <f t="shared" si="0"/>
        <v>0.53842400450747352</v>
      </c>
      <c r="G12"/>
      <c r="H12" s="32">
        <f t="shared" ref="H12:N12" si="5">H10-H11</f>
        <v>145.65399999999994</v>
      </c>
      <c r="I12" s="32">
        <f t="shared" si="5"/>
        <v>179.92000000000002</v>
      </c>
      <c r="J12" s="32">
        <f t="shared" si="5"/>
        <v>205.36000000000004</v>
      </c>
      <c r="K12" s="32">
        <f t="shared" si="5"/>
        <v>225.78700000000003</v>
      </c>
      <c r="L12" s="32">
        <f t="shared" si="5"/>
        <v>224.44799999999998</v>
      </c>
      <c r="M12" s="32">
        <f t="shared" si="5"/>
        <v>255.79599999999994</v>
      </c>
      <c r="N12" s="32">
        <f t="shared" si="5"/>
        <v>287.30999999999995</v>
      </c>
      <c r="O12" s="33">
        <f t="shared" si="2"/>
        <v>0.39905531749123435</v>
      </c>
      <c r="P12" s="33">
        <f t="shared" si="3"/>
        <v>0.12319973729065348</v>
      </c>
    </row>
    <row r="13" spans="2:16" x14ac:dyDescent="0.3">
      <c r="B13" s="37" t="s">
        <v>50</v>
      </c>
      <c r="C13" s="115" t="s">
        <v>15</v>
      </c>
      <c r="D13" s="35">
        <v>326.834</v>
      </c>
      <c r="E13" s="35">
        <v>458.83600000000001</v>
      </c>
      <c r="F13" s="36">
        <f t="shared" si="0"/>
        <v>0.40388086918741628</v>
      </c>
      <c r="H13" s="35">
        <v>75.525000000000006</v>
      </c>
      <c r="I13" s="35">
        <v>100.17</v>
      </c>
      <c r="J13" s="35">
        <v>122.36</v>
      </c>
      <c r="K13" s="35">
        <v>122.095</v>
      </c>
      <c r="L13" s="35">
        <v>114.21100000000001</v>
      </c>
      <c r="M13" s="134">
        <v>128.09399999999999</v>
      </c>
      <c r="N13" s="35">
        <v>133.06</v>
      </c>
      <c r="O13" s="36">
        <f t="shared" si="2"/>
        <v>8.7446878064727063E-2</v>
      </c>
      <c r="P13" s="36">
        <f t="shared" si="3"/>
        <v>3.876840445297991E-2</v>
      </c>
    </row>
    <row r="14" spans="2:16" s="6" customFormat="1" x14ac:dyDescent="0.3">
      <c r="B14" s="31" t="s">
        <v>51</v>
      </c>
      <c r="C14" s="114" t="s">
        <v>15</v>
      </c>
      <c r="D14" s="32">
        <f>D12-D13</f>
        <v>216.26399999999984</v>
      </c>
      <c r="E14" s="32">
        <f>E12-E13</f>
        <v>376.67899999999963</v>
      </c>
      <c r="F14" s="33">
        <f t="shared" si="0"/>
        <v>0.74175544704620244</v>
      </c>
      <c r="G14"/>
      <c r="H14" s="32">
        <f t="shared" ref="H14:N14" si="6">H12-H13</f>
        <v>70.128999999999934</v>
      </c>
      <c r="I14" s="32">
        <f t="shared" si="6"/>
        <v>79.750000000000014</v>
      </c>
      <c r="J14" s="32">
        <f t="shared" si="6"/>
        <v>83.000000000000043</v>
      </c>
      <c r="K14" s="32">
        <f t="shared" si="6"/>
        <v>103.69200000000004</v>
      </c>
      <c r="L14" s="32">
        <f t="shared" si="6"/>
        <v>110.23699999999997</v>
      </c>
      <c r="M14" s="32">
        <f t="shared" si="6"/>
        <v>127.70199999999994</v>
      </c>
      <c r="N14" s="32">
        <f t="shared" si="6"/>
        <v>154.24999999999994</v>
      </c>
      <c r="O14" s="33">
        <f t="shared" si="2"/>
        <v>0.8584337349397575</v>
      </c>
      <c r="P14" s="33">
        <f t="shared" si="3"/>
        <v>0.20789024447541937</v>
      </c>
    </row>
    <row r="15" spans="2:16" x14ac:dyDescent="0.3">
      <c r="B15" s="10" t="s">
        <v>52</v>
      </c>
      <c r="C15" s="109" t="s">
        <v>15</v>
      </c>
      <c r="D15" s="16">
        <v>55.642999999999844</v>
      </c>
      <c r="E15" s="16">
        <v>95.23</v>
      </c>
      <c r="F15" s="12">
        <f t="shared" si="0"/>
        <v>0.7114461837068502</v>
      </c>
      <c r="H15" s="16">
        <v>15.964</v>
      </c>
      <c r="I15" s="16">
        <v>20.010000000000002</v>
      </c>
      <c r="J15" s="16">
        <v>20.556000000000001</v>
      </c>
      <c r="K15" s="16">
        <v>26.606999999999999</v>
      </c>
      <c r="L15" s="16">
        <v>28.057000000000002</v>
      </c>
      <c r="M15" s="16">
        <v>32.623999999999995</v>
      </c>
      <c r="N15" s="16">
        <v>29.130000000000003</v>
      </c>
      <c r="O15" s="12">
        <f t="shared" si="2"/>
        <v>0.41710449503794522</v>
      </c>
      <c r="P15" s="12">
        <f t="shared" si="3"/>
        <v>-0.10709906817067172</v>
      </c>
    </row>
    <row r="16" spans="2:16" s="6" customFormat="1" x14ac:dyDescent="0.3">
      <c r="B16" s="101" t="s">
        <v>53</v>
      </c>
      <c r="C16" s="116" t="s">
        <v>15</v>
      </c>
      <c r="D16" s="102">
        <f>D14-D15</f>
        <v>160.62099999999998</v>
      </c>
      <c r="E16" s="102">
        <f>E14-E15</f>
        <v>281.44899999999961</v>
      </c>
      <c r="F16" s="103">
        <f t="shared" si="0"/>
        <v>0.75225530908162463</v>
      </c>
      <c r="G16"/>
      <c r="H16" s="102">
        <f t="shared" ref="H16:N16" si="7">H14-H15</f>
        <v>54.164999999999935</v>
      </c>
      <c r="I16" s="102">
        <f t="shared" si="7"/>
        <v>59.740000000000009</v>
      </c>
      <c r="J16" s="102">
        <f t="shared" si="7"/>
        <v>62.444000000000045</v>
      </c>
      <c r="K16" s="102">
        <f t="shared" si="7"/>
        <v>77.085000000000036</v>
      </c>
      <c r="L16" s="102">
        <f t="shared" si="7"/>
        <v>82.179999999999964</v>
      </c>
      <c r="M16" s="102">
        <f t="shared" si="7"/>
        <v>95.077999999999946</v>
      </c>
      <c r="N16" s="102">
        <f t="shared" si="7"/>
        <v>125.11999999999995</v>
      </c>
      <c r="O16" s="103">
        <f t="shared" si="2"/>
        <v>1.0037153289347231</v>
      </c>
      <c r="P16" s="103">
        <f t="shared" si="3"/>
        <v>0.3159721491827765</v>
      </c>
    </row>
    <row r="17" spans="2:16" x14ac:dyDescent="0.3">
      <c r="B17" s="38"/>
      <c r="C17" s="117"/>
      <c r="D17" s="39"/>
      <c r="E17" s="39"/>
      <c r="F17" s="39"/>
      <c r="H17" s="39"/>
      <c r="I17" s="39"/>
      <c r="J17" s="39"/>
      <c r="K17" s="39"/>
      <c r="L17" s="39"/>
      <c r="M17" s="64"/>
      <c r="N17" s="64"/>
      <c r="O17" s="39"/>
      <c r="P17" s="39"/>
    </row>
    <row r="18" spans="2:16" s="6" customFormat="1" x14ac:dyDescent="0.3">
      <c r="B18" s="17" t="s">
        <v>54</v>
      </c>
      <c r="C18" s="110"/>
      <c r="D18" s="18"/>
      <c r="E18" s="18"/>
      <c r="F18" s="18"/>
      <c r="G18"/>
      <c r="H18" s="18"/>
      <c r="I18" s="18"/>
      <c r="J18" s="18"/>
      <c r="K18" s="18"/>
      <c r="L18" s="18"/>
      <c r="M18" s="18"/>
      <c r="N18" s="18"/>
      <c r="O18" s="18"/>
      <c r="P18" s="18"/>
    </row>
    <row r="19" spans="2:16" x14ac:dyDescent="0.3">
      <c r="B19" s="15" t="s">
        <v>55</v>
      </c>
      <c r="C19" s="109" t="s">
        <v>17</v>
      </c>
      <c r="D19" s="11">
        <v>33.092703516263548</v>
      </c>
      <c r="E19" s="11">
        <v>46.800942331029134</v>
      </c>
      <c r="F19" s="30">
        <f>E19/D19-1</f>
        <v>0.41423750126757142</v>
      </c>
      <c r="H19" s="11">
        <v>10.665389970650091</v>
      </c>
      <c r="I19" s="11">
        <v>11.139107010570591</v>
      </c>
      <c r="J19" s="11">
        <v>11.576178334465803</v>
      </c>
      <c r="K19" s="11">
        <v>14.250513302232129</v>
      </c>
      <c r="L19" s="11">
        <v>10.373554761727982</v>
      </c>
      <c r="M19" s="106">
        <v>6.4123938939102336</v>
      </c>
      <c r="N19" s="106">
        <v>7.2810230428609186</v>
      </c>
      <c r="O19" s="12">
        <f>N19/J19-1</f>
        <v>-0.37103396021611912</v>
      </c>
      <c r="P19" s="12">
        <f>N19/M19-1</f>
        <v>0.13546097811857916</v>
      </c>
    </row>
    <row r="20" spans="2:16" x14ac:dyDescent="0.3">
      <c r="B20" s="15" t="s">
        <v>56</v>
      </c>
      <c r="C20" s="109" t="s">
        <v>17</v>
      </c>
      <c r="D20" s="11">
        <v>12.79044175113618</v>
      </c>
      <c r="E20" s="11">
        <v>21.385683643014165</v>
      </c>
      <c r="F20" s="30">
        <f>E20/D20-1</f>
        <v>0.6720050846652319</v>
      </c>
      <c r="H20" s="11">
        <v>4.1729805212881717</v>
      </c>
      <c r="I20" s="11">
        <v>4.5373541937293629</v>
      </c>
      <c r="J20" s="11">
        <v>4.7285846188508662</v>
      </c>
      <c r="K20" s="11">
        <v>5.8403957056356015</v>
      </c>
      <c r="L20" s="11">
        <v>6.22012713552337</v>
      </c>
      <c r="M20" s="106">
        <v>5.8799210874243535</v>
      </c>
      <c r="N20" s="106">
        <v>7.1241289738826428</v>
      </c>
      <c r="O20" s="12">
        <f>N20/J20-1</f>
        <v>0.5066091754986799</v>
      </c>
      <c r="P20" s="12">
        <f>N20/M20-1</f>
        <v>0.21160282050712076</v>
      </c>
    </row>
    <row r="21" spans="2:16" x14ac:dyDescent="0.3">
      <c r="B21" s="15"/>
      <c r="C21" s="109"/>
      <c r="D21" s="13"/>
      <c r="E21" s="13"/>
      <c r="F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2:16" s="43" customFormat="1" x14ac:dyDescent="0.3">
      <c r="B22" s="40" t="s">
        <v>57</v>
      </c>
      <c r="C22" s="118" t="s">
        <v>25</v>
      </c>
      <c r="D22" s="41">
        <f>D11/D8</f>
        <v>0.47696734206261904</v>
      </c>
      <c r="E22" s="41">
        <f>E11/E8</f>
        <v>0.49402479709206798</v>
      </c>
      <c r="F22" s="42">
        <f>E22-D22</f>
        <v>1.7057455029448942E-2</v>
      </c>
      <c r="G22"/>
      <c r="H22" s="41">
        <f t="shared" ref="H22:N22" si="8">H11/H8</f>
        <v>0.46971576462771303</v>
      </c>
      <c r="I22" s="41">
        <f t="shared" si="8"/>
        <v>0.48649403074808895</v>
      </c>
      <c r="J22" s="41">
        <f t="shared" si="8"/>
        <v>0.4649646448151849</v>
      </c>
      <c r="K22" s="41">
        <f t="shared" si="8"/>
        <v>0.49928671899058663</v>
      </c>
      <c r="L22" s="41">
        <f t="shared" si="8"/>
        <v>0.51863077853237827</v>
      </c>
      <c r="M22" s="41">
        <f t="shared" si="8"/>
        <v>0.50089645335560307</v>
      </c>
      <c r="N22" s="41">
        <f t="shared" si="8"/>
        <v>0.51412284375042216</v>
      </c>
      <c r="O22" s="42">
        <f>N22-J22</f>
        <v>4.9158198935237263E-2</v>
      </c>
      <c r="P22" s="42">
        <f>N22-M22</f>
        <v>1.3226390394819099E-2</v>
      </c>
    </row>
    <row r="23" spans="2:16" s="43" customFormat="1" x14ac:dyDescent="0.3">
      <c r="B23" s="40" t="s">
        <v>58</v>
      </c>
      <c r="C23" s="118" t="s">
        <v>25</v>
      </c>
      <c r="D23" s="41">
        <f>D11/D10</f>
        <v>0.54295683025803554</v>
      </c>
      <c r="E23" s="41">
        <f>E11/E10</f>
        <v>0.56638970771402486</v>
      </c>
      <c r="F23" s="42">
        <f>E23-D23</f>
        <v>2.343287745598932E-2</v>
      </c>
      <c r="G23"/>
      <c r="H23" s="41">
        <f t="shared" ref="H23:N23" si="9">H11/H10</f>
        <v>0.5462124658071994</v>
      </c>
      <c r="I23" s="41">
        <f t="shared" si="9"/>
        <v>0.5573814853993948</v>
      </c>
      <c r="J23" s="41">
        <f t="shared" si="9"/>
        <v>0.53951233513169283</v>
      </c>
      <c r="K23" s="41">
        <f t="shared" si="9"/>
        <v>0.57052751311982741</v>
      </c>
      <c r="L23" s="41">
        <f t="shared" si="9"/>
        <v>0.59094363555842289</v>
      </c>
      <c r="M23" s="41">
        <f t="shared" si="9"/>
        <v>0.56985942019237246</v>
      </c>
      <c r="N23" s="41">
        <f t="shared" si="9"/>
        <v>0.56983725352218118</v>
      </c>
      <c r="O23" s="42">
        <f>N23-J23</f>
        <v>3.0324918390488342E-2</v>
      </c>
      <c r="P23" s="42">
        <f>N23-M23</f>
        <v>-2.216667019128149E-5</v>
      </c>
    </row>
    <row r="25" spans="2:16" x14ac:dyDescent="0.3">
      <c r="B25" s="7" t="s">
        <v>59</v>
      </c>
      <c r="C25" s="8" t="str">
        <f>C$5</f>
        <v>Unit</v>
      </c>
      <c r="D25" s="9" t="str">
        <f>D$5</f>
        <v>FY25</v>
      </c>
      <c r="E25" s="9" t="str">
        <f t="shared" ref="E25:P25" si="10">E$5</f>
        <v>FY26</v>
      </c>
      <c r="F25" s="9" t="str">
        <f t="shared" si="10"/>
        <v>YoY Δ</v>
      </c>
      <c r="H25" s="9" t="str">
        <f t="shared" si="10"/>
        <v>Q4FY25</v>
      </c>
      <c r="I25" s="9" t="str">
        <f t="shared" si="10"/>
        <v>Q1FY26</v>
      </c>
      <c r="J25" s="9" t="str">
        <f t="shared" si="10"/>
        <v>Q2FY26</v>
      </c>
      <c r="K25" s="9" t="str">
        <f t="shared" si="10"/>
        <v>Q3FY26</v>
      </c>
      <c r="L25" s="9" t="str">
        <f t="shared" si="10"/>
        <v>Q4FY26</v>
      </c>
      <c r="M25" s="9" t="str">
        <f t="shared" si="10"/>
        <v>Q1FY27</v>
      </c>
      <c r="N25" s="9" t="str">
        <f t="shared" si="10"/>
        <v>Q2FY27</v>
      </c>
      <c r="O25" s="9" t="str">
        <f t="shared" si="10"/>
        <v>YoY Δ</v>
      </c>
      <c r="P25" s="9" t="str">
        <f t="shared" si="10"/>
        <v>QoQ Δ</v>
      </c>
    </row>
    <row r="26" spans="2:16" x14ac:dyDescent="0.3">
      <c r="B26" s="15" t="s">
        <v>43</v>
      </c>
      <c r="C26" s="109" t="s">
        <v>25</v>
      </c>
      <c r="D26" s="12">
        <v>0.40039229324906772</v>
      </c>
      <c r="E26" s="12">
        <f>E6/AVERAGE('Operating metrics'!D$14:E$14)</f>
        <v>0.39239754195187565</v>
      </c>
      <c r="F26" s="12">
        <f t="shared" ref="F26:F37" si="11">E26-D26</f>
        <v>-7.9947512971920709E-3</v>
      </c>
      <c r="H26" s="12">
        <v>0.40200295960672849</v>
      </c>
      <c r="I26" s="12">
        <f>I6*4/AVERAGE('Operating metrics'!H$14:I$14)</f>
        <v>0.40900057384608696</v>
      </c>
      <c r="J26" s="12">
        <f>J6*4/AVERAGE('Operating metrics'!I$14:J$14)</f>
        <v>0.39005982016727037</v>
      </c>
      <c r="K26" s="12">
        <f>K6*4/AVERAGE('Operating metrics'!J$14:K$14)</f>
        <v>0.4133555923325235</v>
      </c>
      <c r="L26" s="12">
        <f>L6*4/AVERAGE('Operating metrics'!K$14:L$14)</f>
        <v>0.38048894636062081</v>
      </c>
      <c r="M26" s="12">
        <f>M6*4/AVERAGE('Operating metrics'!L$14:M$14)</f>
        <v>0.35547448493324418</v>
      </c>
      <c r="N26" s="12">
        <f>N6*4/AVERAGE('Operating metrics'!M$14:N$14)</f>
        <v>0.33806697067838598</v>
      </c>
      <c r="O26" s="12">
        <f t="shared" ref="O26:O37" si="12">N26-J26</f>
        <v>-5.1992849488884385E-2</v>
      </c>
      <c r="P26" s="12">
        <f t="shared" ref="P26:P37" si="13">N26-M26</f>
        <v>-1.7407514254858203E-2</v>
      </c>
    </row>
    <row r="27" spans="2:16" x14ac:dyDescent="0.3">
      <c r="B27" s="15" t="s">
        <v>44</v>
      </c>
      <c r="C27" s="109" t="s">
        <v>25</v>
      </c>
      <c r="D27" s="12">
        <v>3.9435574786281036E-3</v>
      </c>
      <c r="E27" s="12">
        <f>E7/AVERAGE('Operating metrics'!D$14:E$14)</f>
        <v>3.7496378802011308E-3</v>
      </c>
      <c r="F27" s="12">
        <f t="shared" si="11"/>
        <v>-1.9391959842697277E-4</v>
      </c>
      <c r="H27" s="12">
        <v>2.1918199848716775E-3</v>
      </c>
      <c r="I27" s="12">
        <f>I7*4/AVERAGE('Operating metrics'!H$14:I$14)</f>
        <v>2.3139311238971018E-3</v>
      </c>
      <c r="J27" s="12">
        <f>J7*4/AVERAGE('Operating metrics'!I$14:J$14)</f>
        <v>4.035674094755518E-3</v>
      </c>
      <c r="K27" s="12">
        <f>K7*4/AVERAGE('Operating metrics'!J$14:K$14)</f>
        <v>4.9712192492358323E-3</v>
      </c>
      <c r="L27" s="12">
        <f>L7*4/AVERAGE('Operating metrics'!K$14:L$14)</f>
        <v>3.5950937500643472E-3</v>
      </c>
      <c r="M27" s="12">
        <f>M7*4/AVERAGE('Operating metrics'!L$14:M$14)</f>
        <v>3.7458887097894513E-3</v>
      </c>
      <c r="N27" s="12">
        <f>N7*4/AVERAGE('Operating metrics'!M$14:N$14)</f>
        <v>3.9174210674255798E-3</v>
      </c>
      <c r="O27" s="12">
        <f t="shared" si="12"/>
        <v>-1.1825302732993825E-4</v>
      </c>
      <c r="P27" s="12">
        <f t="shared" si="13"/>
        <v>1.7153235763612846E-4</v>
      </c>
    </row>
    <row r="28" spans="2:16" s="6" customFormat="1" x14ac:dyDescent="0.3">
      <c r="B28" s="31" t="s">
        <v>45</v>
      </c>
      <c r="C28" s="114" t="s">
        <v>25</v>
      </c>
      <c r="D28" s="33">
        <f>SUM(D26:D27)</f>
        <v>0.40433585072769584</v>
      </c>
      <c r="E28" s="33">
        <f>SUM(E26:E27)</f>
        <v>0.39614717983207676</v>
      </c>
      <c r="F28" s="33">
        <f t="shared" si="11"/>
        <v>-8.1886708956190879E-3</v>
      </c>
      <c r="G28"/>
      <c r="H28" s="33">
        <f t="shared" ref="H28:N28" si="14">SUM(H26:H27)</f>
        <v>0.40419477959160016</v>
      </c>
      <c r="I28" s="33">
        <f t="shared" si="14"/>
        <v>0.41131450496998406</v>
      </c>
      <c r="J28" s="33">
        <f t="shared" si="14"/>
        <v>0.39409549426202589</v>
      </c>
      <c r="K28" s="33">
        <f t="shared" si="14"/>
        <v>0.41832681158175933</v>
      </c>
      <c r="L28" s="33">
        <f t="shared" si="14"/>
        <v>0.38408404011068514</v>
      </c>
      <c r="M28" s="33">
        <f t="shared" si="14"/>
        <v>0.35922037364303361</v>
      </c>
      <c r="N28" s="33">
        <f t="shared" si="14"/>
        <v>0.34198439174581158</v>
      </c>
      <c r="O28" s="33">
        <f t="shared" si="12"/>
        <v>-5.2111102516214314E-2</v>
      </c>
      <c r="P28" s="33">
        <f t="shared" si="13"/>
        <v>-1.723598189722203E-2</v>
      </c>
    </row>
    <row r="29" spans="2:16" x14ac:dyDescent="0.3">
      <c r="B29" s="15" t="s">
        <v>46</v>
      </c>
      <c r="C29" s="109" t="s">
        <v>25</v>
      </c>
      <c r="D29" s="12">
        <v>4.9141873463307617E-2</v>
      </c>
      <c r="E29" s="12">
        <f>E9/AVERAGE('Operating metrics'!D$14:E$14)</f>
        <v>5.0613835087841674E-2</v>
      </c>
      <c r="F29" s="12">
        <f t="shared" si="11"/>
        <v>1.4719616245340572E-3</v>
      </c>
      <c r="H29" s="12">
        <v>5.6607216437350387E-2</v>
      </c>
      <c r="I29" s="12">
        <f>I9*4/AVERAGE('Operating metrics'!H$14:I$14)</f>
        <v>5.2310740636803556E-2</v>
      </c>
      <c r="J29" s="12">
        <f>J9*4/AVERAGE('Operating metrics'!I$14:J$14)</f>
        <v>5.4454563776017047E-2</v>
      </c>
      <c r="K29" s="12">
        <f>K9*4/AVERAGE('Operating metrics'!J$14:K$14)</f>
        <v>5.2235753013331949E-2</v>
      </c>
      <c r="L29" s="12">
        <f>L9*4/AVERAGE('Operating metrics'!K$14:L$14)</f>
        <v>4.6999768856574309E-2</v>
      </c>
      <c r="M29" s="12">
        <f>M9*4/AVERAGE('Operating metrics'!L$14:M$14)</f>
        <v>4.3471954374771277E-2</v>
      </c>
      <c r="N29" s="12">
        <f>N9*4/AVERAGE('Operating metrics'!M$14:N$14)</f>
        <v>3.3436667082578232E-2</v>
      </c>
      <c r="O29" s="12">
        <f t="shared" si="12"/>
        <v>-2.1017896693438815E-2</v>
      </c>
      <c r="P29" s="12">
        <f t="shared" si="13"/>
        <v>-1.0035287292193044E-2</v>
      </c>
    </row>
    <row r="30" spans="2:16" s="6" customFormat="1" x14ac:dyDescent="0.3">
      <c r="B30" s="31" t="s">
        <v>47</v>
      </c>
      <c r="C30" s="114" t="s">
        <v>25</v>
      </c>
      <c r="D30" s="33">
        <f>D28-D29</f>
        <v>0.35519397726438823</v>
      </c>
      <c r="E30" s="33">
        <f>E28-E29</f>
        <v>0.34553334474423508</v>
      </c>
      <c r="F30" s="33">
        <f t="shared" si="11"/>
        <v>-9.6606325201531451E-3</v>
      </c>
      <c r="G30"/>
      <c r="H30" s="33">
        <f t="shared" ref="H30:N30" si="15">H28-H29</f>
        <v>0.34758756315424977</v>
      </c>
      <c r="I30" s="33">
        <f t="shared" si="15"/>
        <v>0.35900376433318049</v>
      </c>
      <c r="J30" s="33">
        <f t="shared" si="15"/>
        <v>0.33964093048600885</v>
      </c>
      <c r="K30" s="33">
        <f t="shared" si="15"/>
        <v>0.36609105856842739</v>
      </c>
      <c r="L30" s="33">
        <f t="shared" si="15"/>
        <v>0.33708427125411083</v>
      </c>
      <c r="M30" s="33">
        <f t="shared" si="15"/>
        <v>0.31574841926826236</v>
      </c>
      <c r="N30" s="33">
        <f t="shared" si="15"/>
        <v>0.30854772466323332</v>
      </c>
      <c r="O30" s="33">
        <f t="shared" si="12"/>
        <v>-3.1093205822775527E-2</v>
      </c>
      <c r="P30" s="33">
        <f t="shared" si="13"/>
        <v>-7.2006946050290344E-3</v>
      </c>
    </row>
    <row r="31" spans="2:16" x14ac:dyDescent="0.3">
      <c r="B31" s="10" t="s">
        <v>48</v>
      </c>
      <c r="C31" s="109" t="s">
        <v>25</v>
      </c>
      <c r="D31" s="12">
        <v>0.19285499602221698</v>
      </c>
      <c r="E31" s="12">
        <f>E11/AVERAGE('Operating metrics'!D$14:E$14)</f>
        <v>0.19570653013513667</v>
      </c>
      <c r="F31" s="12">
        <f t="shared" si="11"/>
        <v>2.8515341129196903E-3</v>
      </c>
      <c r="H31" s="12">
        <v>0.18985665995439843</v>
      </c>
      <c r="I31" s="12">
        <f>I11*4/AVERAGE('Operating metrics'!H$14:I$14)</f>
        <v>0.20010205142800241</v>
      </c>
      <c r="J31" s="12">
        <f>J11*4/AVERAGE('Operating metrics'!I$14:J$14)</f>
        <v>0.18324047151280762</v>
      </c>
      <c r="K31" s="12">
        <f>K11*4/AVERAGE('Operating metrics'!J$14:K$14)</f>
        <v>0.20886502122044998</v>
      </c>
      <c r="L31" s="12">
        <f>L11*4/AVERAGE('Operating metrics'!K$14:L$14)</f>
        <v>0.19919780474446583</v>
      </c>
      <c r="M31" s="12">
        <f>M11*4/AVERAGE('Operating metrics'!L$14:M$14)</f>
        <v>0.1799322111308701</v>
      </c>
      <c r="N31" s="12">
        <f>N11*4/AVERAGE('Operating metrics'!M$14:N$14)</f>
        <v>0.17582198800261503</v>
      </c>
      <c r="O31" s="12">
        <f t="shared" si="12"/>
        <v>-7.4184835101925861E-3</v>
      </c>
      <c r="P31" s="12">
        <f t="shared" si="13"/>
        <v>-4.1102231282550694E-3</v>
      </c>
    </row>
    <row r="32" spans="2:16" s="6" customFormat="1" x14ac:dyDescent="0.3">
      <c r="B32" s="31" t="s">
        <v>60</v>
      </c>
      <c r="C32" s="114" t="s">
        <v>25</v>
      </c>
      <c r="D32" s="33">
        <f>D30-D31</f>
        <v>0.16233898124217125</v>
      </c>
      <c r="E32" s="33">
        <f>E30-E31</f>
        <v>0.14982681460909841</v>
      </c>
      <c r="F32" s="33">
        <f t="shared" si="11"/>
        <v>-1.2512166633072835E-2</v>
      </c>
      <c r="G32"/>
      <c r="H32" s="33">
        <f t="shared" ref="H32:N32" si="16">H30-H31</f>
        <v>0.15773090319985134</v>
      </c>
      <c r="I32" s="33">
        <f t="shared" si="16"/>
        <v>0.15890171290517807</v>
      </c>
      <c r="J32" s="33">
        <f t="shared" si="16"/>
        <v>0.15640045897320123</v>
      </c>
      <c r="K32" s="33">
        <f t="shared" si="16"/>
        <v>0.15722603734797741</v>
      </c>
      <c r="L32" s="33">
        <f t="shared" si="16"/>
        <v>0.13788646650964501</v>
      </c>
      <c r="M32" s="33">
        <f t="shared" si="16"/>
        <v>0.13581620813739226</v>
      </c>
      <c r="N32" s="33">
        <f t="shared" si="16"/>
        <v>0.13272573666061829</v>
      </c>
      <c r="O32" s="33">
        <f t="shared" si="12"/>
        <v>-2.3674722312582941E-2</v>
      </c>
      <c r="P32" s="33">
        <f t="shared" si="13"/>
        <v>-3.0904714767739649E-3</v>
      </c>
    </row>
    <row r="33" spans="2:19" x14ac:dyDescent="0.3">
      <c r="B33" s="15" t="s">
        <v>50</v>
      </c>
      <c r="C33" s="109" t="s">
        <v>25</v>
      </c>
      <c r="D33" s="12">
        <v>9.7694888574997155E-2</v>
      </c>
      <c r="E33" s="12">
        <f>E13/AVERAGE('Operating metrics'!D$14:E$14)</f>
        <v>8.227971527498644E-2</v>
      </c>
      <c r="F33" s="12">
        <f t="shared" si="11"/>
        <v>-1.5415173300010715E-2</v>
      </c>
      <c r="H33" s="12">
        <v>8.1787156303079755E-2</v>
      </c>
      <c r="I33" s="12">
        <f>I13*4/AVERAGE('Operating metrics'!H$14:I$14)</f>
        <v>8.8468122397241472E-2</v>
      </c>
      <c r="J33" s="12">
        <f>J13*4/AVERAGE('Operating metrics'!I$14:J$14)</f>
        <v>9.3188352940986083E-2</v>
      </c>
      <c r="K33" s="12">
        <f>K13*4/AVERAGE('Operating metrics'!J$14:K$14)</f>
        <v>8.5020453037603153E-2</v>
      </c>
      <c r="L33" s="12">
        <f>L13*4/AVERAGE('Operating metrics'!K$14:L$14)</f>
        <v>7.0163918709603409E-2</v>
      </c>
      <c r="M33" s="12">
        <f>M13*4/AVERAGE('Operating metrics'!L$14:M$14)</f>
        <v>6.8012171281611619E-2</v>
      </c>
      <c r="N33" s="12">
        <f>N13*4/AVERAGE('Operating metrics'!M$14:N$14)</f>
        <v>6.1468401796184853E-2</v>
      </c>
      <c r="O33" s="12">
        <f t="shared" si="12"/>
        <v>-3.171995114480123E-2</v>
      </c>
      <c r="P33" s="12">
        <f t="shared" si="13"/>
        <v>-6.5437694854267661E-3</v>
      </c>
      <c r="S33" s="132"/>
    </row>
    <row r="34" spans="2:19" s="6" customFormat="1" x14ac:dyDescent="0.3">
      <c r="B34" s="31" t="s">
        <v>61</v>
      </c>
      <c r="C34" s="114" t="s">
        <v>25</v>
      </c>
      <c r="D34" s="33">
        <f>D32-D33</f>
        <v>6.4644092667174094E-2</v>
      </c>
      <c r="E34" s="33">
        <f>E32-E33</f>
        <v>6.7547099334111974E-2</v>
      </c>
      <c r="F34" s="33">
        <f t="shared" si="11"/>
        <v>2.9030066669378796E-3</v>
      </c>
      <c r="G34"/>
      <c r="H34" s="33">
        <f t="shared" ref="H34:N34" si="17">H32-H33</f>
        <v>7.594374689677158E-2</v>
      </c>
      <c r="I34" s="33">
        <f t="shared" si="17"/>
        <v>7.04335905079366E-2</v>
      </c>
      <c r="J34" s="33">
        <f t="shared" si="17"/>
        <v>6.3212106032215151E-2</v>
      </c>
      <c r="K34" s="33">
        <f t="shared" si="17"/>
        <v>7.2205584310374257E-2</v>
      </c>
      <c r="L34" s="33">
        <f t="shared" si="17"/>
        <v>6.7722547800041596E-2</v>
      </c>
      <c r="M34" s="33">
        <f t="shared" si="17"/>
        <v>6.7804036855780639E-2</v>
      </c>
      <c r="N34" s="33">
        <f t="shared" si="17"/>
        <v>7.1257334864433447E-2</v>
      </c>
      <c r="O34" s="33">
        <f t="shared" si="12"/>
        <v>8.0452288322182958E-3</v>
      </c>
      <c r="P34" s="33">
        <f t="shared" si="13"/>
        <v>3.4532980086528081E-3</v>
      </c>
    </row>
    <row r="35" spans="2:19" x14ac:dyDescent="0.3">
      <c r="B35" s="15" t="s">
        <v>52</v>
      </c>
      <c r="C35" s="109" t="s">
        <v>25</v>
      </c>
      <c r="D35" s="12">
        <v>1.6632408760956792E-2</v>
      </c>
      <c r="E35" s="12">
        <f>E15/AVERAGE('Operating metrics'!D$14:E$14)</f>
        <v>1.7076901737520505E-2</v>
      </c>
      <c r="F35" s="12">
        <f t="shared" si="11"/>
        <v>4.4449297656371303E-4</v>
      </c>
      <c r="H35" s="12">
        <v>1.7287655256171666E-2</v>
      </c>
      <c r="I35" s="12">
        <f>I15*4/AVERAGE('Operating metrics'!H$14:I$14)</f>
        <v>1.7672428163809546E-2</v>
      </c>
      <c r="J35" s="12">
        <f>J15*4/AVERAGE('Operating metrics'!I$14:J$14)</f>
        <v>1.565527773009897E-2</v>
      </c>
      <c r="K35" s="12">
        <f>K15*4/AVERAGE('Operating metrics'!J$14:K$14)</f>
        <v>1.8527697235525675E-2</v>
      </c>
      <c r="L35" s="12">
        <f>L15*4/AVERAGE('Operating metrics'!K$14:L$14)</f>
        <v>1.7236422649616438E-2</v>
      </c>
      <c r="M35" s="12">
        <f>M15*4/AVERAGE('Operating metrics'!L$14:M$14)</f>
        <v>1.7321881398748552E-2</v>
      </c>
      <c r="N35" s="12">
        <f>N15*4/AVERAGE('Operating metrics'!M$14:N$14)</f>
        <v>1.345689571864471E-2</v>
      </c>
      <c r="O35" s="12">
        <f t="shared" si="12"/>
        <v>-2.1983820114542599E-3</v>
      </c>
      <c r="P35" s="12">
        <f t="shared" si="13"/>
        <v>-3.8649856801038426E-3</v>
      </c>
    </row>
    <row r="36" spans="2:19" s="6" customFormat="1" x14ac:dyDescent="0.3">
      <c r="B36" s="31" t="s">
        <v>62</v>
      </c>
      <c r="C36" s="114" t="s">
        <v>25</v>
      </c>
      <c r="D36" s="33">
        <f>D34-D35</f>
        <v>4.8011683906217302E-2</v>
      </c>
      <c r="E36" s="33">
        <f>E34-E35</f>
        <v>5.0470197596591465E-2</v>
      </c>
      <c r="F36" s="33">
        <f t="shared" si="11"/>
        <v>2.4585136903741631E-3</v>
      </c>
      <c r="G36"/>
      <c r="H36" s="33">
        <f t="shared" ref="H36:N36" si="18">H34-H35</f>
        <v>5.8656091640599914E-2</v>
      </c>
      <c r="I36" s="33">
        <f t="shared" si="18"/>
        <v>5.2761162344127054E-2</v>
      </c>
      <c r="J36" s="33">
        <f t="shared" si="18"/>
        <v>4.7556828302116182E-2</v>
      </c>
      <c r="K36" s="33">
        <f t="shared" si="18"/>
        <v>5.3677887074848579E-2</v>
      </c>
      <c r="L36" s="33">
        <f t="shared" si="18"/>
        <v>5.0486125150425158E-2</v>
      </c>
      <c r="M36" s="33">
        <f t="shared" si="18"/>
        <v>5.0482155457032087E-2</v>
      </c>
      <c r="N36" s="33">
        <f t="shared" si="18"/>
        <v>5.7800439145788737E-2</v>
      </c>
      <c r="O36" s="33">
        <f t="shared" si="12"/>
        <v>1.0243610843672556E-2</v>
      </c>
      <c r="P36" s="150">
        <f t="shared" si="13"/>
        <v>7.3182836887566508E-3</v>
      </c>
    </row>
    <row r="37" spans="2:19" s="6" customFormat="1" x14ac:dyDescent="0.3">
      <c r="B37" s="31" t="s">
        <v>63</v>
      </c>
      <c r="C37" s="114" t="s">
        <v>25</v>
      </c>
      <c r="D37" s="44">
        <v>0.17742657946727064</v>
      </c>
      <c r="E37" s="44">
        <f>E16/AVERAGE(BS!D$21:E$21)</f>
        <v>0.23965609292337162</v>
      </c>
      <c r="F37" s="33">
        <f t="shared" si="11"/>
        <v>6.2229513456100977E-2</v>
      </c>
      <c r="G37"/>
      <c r="H37" s="44">
        <v>0.22207485109423036</v>
      </c>
      <c r="I37" s="44">
        <f>I16*4/AVERAGE(BS!H$21:I$21)</f>
        <v>0.22881327530653187</v>
      </c>
      <c r="J37" s="44">
        <f>J16*4/AVERAGE(BS!I$21:J$21)</f>
        <v>0.22144342144342158</v>
      </c>
      <c r="K37" s="44">
        <f>K16*4/AVERAGE(BS!J$21:K$21)</f>
        <v>0.25403599543568994</v>
      </c>
      <c r="L37" s="44">
        <f>L16*4/AVERAGE(BS!K$21:L$21)</f>
        <v>0.25314155196286342</v>
      </c>
      <c r="M37" s="44">
        <f>M16*4/AVERAGE(BS!L$21:M$21)</f>
        <v>0.21199947155099214</v>
      </c>
      <c r="N37" s="44">
        <f>N16*4/AVERAGE(BS!M$21:N$21)</f>
        <v>0.21653877172396838</v>
      </c>
      <c r="O37" s="33">
        <f t="shared" si="12"/>
        <v>-4.9046497194532024E-3</v>
      </c>
      <c r="P37" s="33">
        <f t="shared" si="13"/>
        <v>4.5393001729762406E-3</v>
      </c>
    </row>
    <row r="38" spans="2:19" x14ac:dyDescent="0.3">
      <c r="B38" s="6"/>
      <c r="C38" s="119"/>
      <c r="D38" s="45"/>
      <c r="E38" s="45"/>
      <c r="F38" s="45"/>
      <c r="H38" s="45"/>
      <c r="I38" s="45"/>
      <c r="J38" s="45"/>
      <c r="K38" s="45"/>
      <c r="L38" s="45"/>
      <c r="M38" s="45"/>
      <c r="N38" s="45"/>
      <c r="O38" s="25"/>
      <c r="P38" s="25"/>
    </row>
    <row r="39" spans="2:19" x14ac:dyDescent="0.3">
      <c r="B39" s="7" t="s">
        <v>183</v>
      </c>
      <c r="C39" s="8" t="str">
        <f>C$5</f>
        <v>Unit</v>
      </c>
      <c r="D39" s="9" t="str">
        <f>D$5</f>
        <v>FY25</v>
      </c>
      <c r="E39" s="9" t="str">
        <f t="shared" ref="E39:P39" si="19">E$5</f>
        <v>FY26</v>
      </c>
      <c r="F39" s="9" t="str">
        <f t="shared" si="19"/>
        <v>YoY Δ</v>
      </c>
      <c r="H39" s="9" t="str">
        <f t="shared" si="19"/>
        <v>Q4FY25</v>
      </c>
      <c r="I39" s="9" t="str">
        <f t="shared" si="19"/>
        <v>Q1FY26</v>
      </c>
      <c r="J39" s="9" t="str">
        <f t="shared" si="19"/>
        <v>Q2FY26</v>
      </c>
      <c r="K39" s="9" t="str">
        <f t="shared" si="19"/>
        <v>Q3FY26</v>
      </c>
      <c r="L39" s="9" t="str">
        <f t="shared" si="19"/>
        <v>Q4FY26</v>
      </c>
      <c r="M39" s="9" t="str">
        <f t="shared" si="19"/>
        <v>Q1FY27</v>
      </c>
      <c r="N39" s="9" t="str">
        <f t="shared" si="19"/>
        <v>Q2FY27</v>
      </c>
      <c r="O39" s="9" t="str">
        <f t="shared" si="19"/>
        <v>YoY Δ</v>
      </c>
      <c r="P39" s="9" t="str">
        <f t="shared" si="19"/>
        <v>QoQ Δ</v>
      </c>
    </row>
    <row r="40" spans="2:19" x14ac:dyDescent="0.3">
      <c r="B40" s="84" t="s">
        <v>136</v>
      </c>
      <c r="C40" s="109" t="s">
        <v>25</v>
      </c>
      <c r="D40" s="12">
        <v>0.32648853491074042</v>
      </c>
      <c r="E40" s="12">
        <v>0.30904411308714669</v>
      </c>
      <c r="F40" s="20">
        <f>E40-D40</f>
        <v>-1.7444421823593736E-2</v>
      </c>
      <c r="H40" s="12">
        <v>0.30349266826099491</v>
      </c>
      <c r="I40" s="12">
        <v>0.32179300406213718</v>
      </c>
      <c r="J40" s="12">
        <v>0.33549748647780536</v>
      </c>
      <c r="K40" s="12">
        <v>0.31481974707552812</v>
      </c>
      <c r="L40" s="12">
        <v>0.32615469147104226</v>
      </c>
      <c r="M40" s="12">
        <v>0.32353953287334786</v>
      </c>
      <c r="N40" s="12">
        <v>0.30186715193495589</v>
      </c>
      <c r="O40" s="12">
        <f>N40-J40</f>
        <v>-3.3630334542849472E-2</v>
      </c>
      <c r="P40" s="12">
        <f>N40-M40</f>
        <v>-2.1672380938391966E-2</v>
      </c>
    </row>
    <row r="41" spans="2:19" x14ac:dyDescent="0.3">
      <c r="B41" s="84" t="s">
        <v>137</v>
      </c>
      <c r="C41" s="109" t="s">
        <v>25</v>
      </c>
      <c r="D41" s="135">
        <v>0.1507346390526938</v>
      </c>
      <c r="E41" s="135">
        <v>0.14779769650286301</v>
      </c>
      <c r="F41" s="20">
        <f>E41-D41</f>
        <v>-2.93694254983079E-3</v>
      </c>
      <c r="H41" s="135">
        <v>0.1594969538552293</v>
      </c>
      <c r="I41" s="135">
        <v>0.15676224084693427</v>
      </c>
      <c r="J41" s="135">
        <v>0.14613538623996186</v>
      </c>
      <c r="K41" s="135">
        <v>0.14512237982079121</v>
      </c>
      <c r="L41" s="135">
        <v>0.14553230748744905</v>
      </c>
      <c r="M41" s="135">
        <v>0.1445448153769075</v>
      </c>
      <c r="N41" s="135">
        <v>0.137582765721527</v>
      </c>
      <c r="O41" s="12">
        <f>N41-J41</f>
        <v>-8.5526205184348614E-3</v>
      </c>
      <c r="P41" s="12">
        <f>N41-M41</f>
        <v>-6.9620496553804978E-3</v>
      </c>
    </row>
    <row r="42" spans="2:19" x14ac:dyDescent="0.3">
      <c r="B42" s="136" t="s">
        <v>138</v>
      </c>
      <c r="C42" s="109" t="s">
        <v>25</v>
      </c>
      <c r="D42" s="135">
        <f>D40-D41</f>
        <v>0.17575389585804663</v>
      </c>
      <c r="E42" s="135">
        <f>E40-E41</f>
        <v>0.16124641658428368</v>
      </c>
      <c r="F42" s="20">
        <f>E42-D42</f>
        <v>-1.4507479273762947E-2</v>
      </c>
      <c r="H42" s="135">
        <f t="shared" ref="H42:N42" si="20">H40-H41</f>
        <v>0.14399571440576561</v>
      </c>
      <c r="I42" s="135">
        <f t="shared" si="20"/>
        <v>0.16503076321520291</v>
      </c>
      <c r="J42" s="135">
        <f t="shared" si="20"/>
        <v>0.1893621002378435</v>
      </c>
      <c r="K42" s="135">
        <f t="shared" si="20"/>
        <v>0.16969736725473691</v>
      </c>
      <c r="L42" s="135">
        <f t="shared" si="20"/>
        <v>0.1806223839835932</v>
      </c>
      <c r="M42" s="135">
        <f t="shared" si="20"/>
        <v>0.17899471749644036</v>
      </c>
      <c r="N42" s="135">
        <f t="shared" si="20"/>
        <v>0.16428438621342889</v>
      </c>
      <c r="O42" s="12">
        <f>N42-J42</f>
        <v>-2.507771402441461E-2</v>
      </c>
      <c r="P42" s="12">
        <f>N42-M42</f>
        <v>-1.4710331283011469E-2</v>
      </c>
    </row>
    <row r="43" spans="2:19" x14ac:dyDescent="0.3">
      <c r="B43" s="137" t="s">
        <v>139</v>
      </c>
      <c r="D43" s="25"/>
      <c r="E43" s="25"/>
      <c r="F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2:19" x14ac:dyDescent="0.3">
      <c r="B44" s="137" t="s">
        <v>186</v>
      </c>
      <c r="D44" s="138"/>
      <c r="E44" s="138"/>
      <c r="F44" s="25"/>
      <c r="H44" s="138"/>
      <c r="I44" s="138"/>
      <c r="J44" s="138"/>
      <c r="K44" s="138"/>
      <c r="L44" s="138"/>
      <c r="M44" s="139"/>
      <c r="N44" s="139"/>
      <c r="O44" s="25"/>
      <c r="P44" s="25"/>
    </row>
    <row r="45" spans="2:19" x14ac:dyDescent="0.3">
      <c r="B45" s="137" t="s">
        <v>140</v>
      </c>
      <c r="D45" s="25"/>
      <c r="E45" s="25"/>
      <c r="F45" s="25"/>
      <c r="H45" s="25"/>
      <c r="I45" s="25"/>
      <c r="J45" s="25"/>
      <c r="K45" s="25"/>
      <c r="L45" s="25"/>
      <c r="M45" s="25"/>
      <c r="N45" s="25"/>
      <c r="O45" s="25"/>
      <c r="P45" s="25"/>
    </row>
    <row r="48" spans="2:19" x14ac:dyDescent="0.3">
      <c r="E48" s="132"/>
    </row>
  </sheetData>
  <pageMargins left="0.7" right="0.7" top="0.75" bottom="0.75" header="0.3" footer="0.3"/>
  <pageSetup paperSize="9" scale="36" orientation="landscape" r:id="rId1"/>
  <ignoredErrors>
    <ignoredError sqref="M12 M14 M16 E28:E35" formula="1"/>
    <ignoredError sqref="I26:N27" formulaRange="1"/>
    <ignoredError sqref="I28:N37" formula="1" formulaRange="1"/>
    <ignoredError sqref="J23:N23 J22:N22" evalError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3CC54-4082-47DF-9615-3F74711F714A}">
  <dimension ref="A5:P36"/>
  <sheetViews>
    <sheetView showGridLines="0" zoomScale="70" zoomScaleNormal="70" workbookViewId="0"/>
  </sheetViews>
  <sheetFormatPr defaultRowHeight="14.4" x14ac:dyDescent="0.3"/>
  <cols>
    <col min="1" max="1" width="1.44140625" customWidth="1"/>
    <col min="2" max="2" width="43.6640625" customWidth="1"/>
    <col min="3" max="3" width="10.88671875" style="107" customWidth="1"/>
    <col min="4" max="5" width="16.33203125" customWidth="1"/>
    <col min="6" max="6" width="12.77734375" customWidth="1"/>
    <col min="7" max="7" width="2.21875" customWidth="1"/>
    <col min="8" max="14" width="14.5546875" customWidth="1"/>
    <col min="15" max="16" width="12.77734375" customWidth="1"/>
  </cols>
  <sheetData>
    <row r="5" spans="2:16" x14ac:dyDescent="0.3">
      <c r="B5" s="7" t="s">
        <v>64</v>
      </c>
      <c r="C5" s="8" t="s">
        <v>1</v>
      </c>
      <c r="D5" s="9" t="s">
        <v>2</v>
      </c>
      <c r="E5" s="9" t="s">
        <v>3</v>
      </c>
      <c r="F5" s="9" t="s">
        <v>4</v>
      </c>
      <c r="H5" s="9" t="s">
        <v>5</v>
      </c>
      <c r="I5" s="9" t="s">
        <v>180</v>
      </c>
      <c r="J5" s="9" t="s">
        <v>184</v>
      </c>
      <c r="K5" s="9" t="s">
        <v>6</v>
      </c>
      <c r="L5" s="9" t="s">
        <v>7</v>
      </c>
      <c r="M5" s="9" t="s">
        <v>181</v>
      </c>
      <c r="N5" s="9" t="s">
        <v>185</v>
      </c>
      <c r="O5" s="9" t="s">
        <v>4</v>
      </c>
      <c r="P5" s="9" t="s">
        <v>8</v>
      </c>
    </row>
    <row r="6" spans="2:16" s="6" customFormat="1" x14ac:dyDescent="0.3">
      <c r="B6" s="17" t="s">
        <v>65</v>
      </c>
      <c r="C6" s="110"/>
      <c r="D6" s="18"/>
      <c r="E6" s="18"/>
      <c r="F6" s="18"/>
      <c r="G6"/>
      <c r="H6" s="18"/>
      <c r="I6" s="18"/>
      <c r="J6" s="18"/>
      <c r="K6" s="18"/>
      <c r="L6" s="18"/>
      <c r="M6" s="18"/>
      <c r="N6" s="18"/>
      <c r="O6" s="18"/>
      <c r="P6" s="18"/>
    </row>
    <row r="7" spans="2:16" x14ac:dyDescent="0.3">
      <c r="B7" s="15" t="s">
        <v>66</v>
      </c>
      <c r="C7" s="109" t="s">
        <v>15</v>
      </c>
      <c r="D7" s="16">
        <v>132.72</v>
      </c>
      <c r="E7" s="16">
        <v>209.45599999999999</v>
      </c>
      <c r="F7" s="12">
        <f t="shared" ref="F7:F13" si="0">IFERROR(E7/D7-1,100%)</f>
        <v>0.57817962628089203</v>
      </c>
      <c r="H7" s="16">
        <v>132.72</v>
      </c>
      <c r="I7" s="16">
        <v>204.82</v>
      </c>
      <c r="J7" s="16">
        <v>495.22800000000001</v>
      </c>
      <c r="K7" s="16">
        <v>189.45</v>
      </c>
      <c r="L7" s="16">
        <v>209.45599999999999</v>
      </c>
      <c r="M7" s="16">
        <v>655.82299999999998</v>
      </c>
      <c r="N7" s="16">
        <v>453.96</v>
      </c>
      <c r="O7" s="12">
        <f>N7/J7-1</f>
        <v>-8.333131406140204E-2</v>
      </c>
      <c r="P7" s="12">
        <f t="shared" ref="P7:P13" si="1">N7/M7-1</f>
        <v>-0.30780103778001078</v>
      </c>
    </row>
    <row r="8" spans="2:16" x14ac:dyDescent="0.3">
      <c r="B8" s="15" t="s">
        <v>67</v>
      </c>
      <c r="C8" s="109" t="s">
        <v>15</v>
      </c>
      <c r="D8" s="16">
        <v>11.77</v>
      </c>
      <c r="E8" s="16">
        <v>31.75</v>
      </c>
      <c r="F8" s="12">
        <f t="shared" si="0"/>
        <v>1.6975361087510623</v>
      </c>
      <c r="H8" s="16">
        <v>11.77</v>
      </c>
      <c r="I8" s="16">
        <v>6.73</v>
      </c>
      <c r="J8" s="16">
        <v>18.753</v>
      </c>
      <c r="K8" s="16">
        <v>55.39</v>
      </c>
      <c r="L8" s="16">
        <v>31.75</v>
      </c>
      <c r="M8" s="16">
        <v>7.58</v>
      </c>
      <c r="N8" s="16">
        <v>7.24</v>
      </c>
      <c r="O8" s="12">
        <f>N8/J8-1</f>
        <v>-0.61392843811656794</v>
      </c>
      <c r="P8" s="12">
        <f t="shared" si="1"/>
        <v>-4.4854881266490731E-2</v>
      </c>
    </row>
    <row r="9" spans="2:16" x14ac:dyDescent="0.3">
      <c r="B9" s="15" t="s">
        <v>68</v>
      </c>
      <c r="C9" s="109" t="s">
        <v>15</v>
      </c>
      <c r="D9" s="16">
        <v>2157.7400000000002</v>
      </c>
      <c r="E9" s="16">
        <v>3189.34</v>
      </c>
      <c r="F9" s="12">
        <f t="shared" si="0"/>
        <v>0.47809281933875258</v>
      </c>
      <c r="H9" s="16">
        <v>2157.7400000000002</v>
      </c>
      <c r="I9" s="16">
        <v>2262.41</v>
      </c>
      <c r="J9" s="16">
        <v>2461.9430000000002</v>
      </c>
      <c r="K9" s="16">
        <v>2679.0200000000004</v>
      </c>
      <c r="L9" s="16">
        <v>3189.34</v>
      </c>
      <c r="M9" s="16">
        <v>3296.3969999999999</v>
      </c>
      <c r="N9" s="16">
        <v>3753.88</v>
      </c>
      <c r="O9" s="12">
        <f>N9/J9-1</f>
        <v>0.52476316470365059</v>
      </c>
      <c r="P9" s="12">
        <f t="shared" si="1"/>
        <v>0.13878273763748727</v>
      </c>
    </row>
    <row r="10" spans="2:16" x14ac:dyDescent="0.3">
      <c r="B10" s="15" t="s">
        <v>69</v>
      </c>
      <c r="C10" s="109" t="s">
        <v>15</v>
      </c>
      <c r="D10" s="16">
        <v>0</v>
      </c>
      <c r="E10" s="16">
        <v>8.0449999999999999</v>
      </c>
      <c r="F10" s="12">
        <f t="shared" si="0"/>
        <v>1</v>
      </c>
      <c r="H10" s="16">
        <v>0</v>
      </c>
      <c r="I10" s="16">
        <v>0</v>
      </c>
      <c r="J10" s="16">
        <v>0</v>
      </c>
      <c r="K10" s="16">
        <v>85.55</v>
      </c>
      <c r="L10" s="16">
        <v>8.0449999999999999</v>
      </c>
      <c r="M10" s="16">
        <v>8.1959999999999997</v>
      </c>
      <c r="N10" s="16">
        <v>0</v>
      </c>
      <c r="O10" s="143" t="s">
        <v>182</v>
      </c>
      <c r="P10" s="12">
        <f t="shared" si="1"/>
        <v>-1</v>
      </c>
    </row>
    <row r="11" spans="2:16" x14ac:dyDescent="0.3">
      <c r="B11" s="15" t="s">
        <v>70</v>
      </c>
      <c r="C11" s="109" t="s">
        <v>15</v>
      </c>
      <c r="D11" s="16">
        <v>216.74</v>
      </c>
      <c r="E11" s="16">
        <v>314.767</v>
      </c>
      <c r="F11" s="12">
        <f t="shared" si="0"/>
        <v>0.45227922856879199</v>
      </c>
      <c r="H11" s="16">
        <v>216.74</v>
      </c>
      <c r="I11" s="16">
        <v>340.07600000000002</v>
      </c>
      <c r="J11" s="16">
        <v>288.26300000000003</v>
      </c>
      <c r="K11" s="16">
        <v>319.43</v>
      </c>
      <c r="L11" s="16">
        <v>314.767</v>
      </c>
      <c r="M11" s="16">
        <v>411.31299999999999</v>
      </c>
      <c r="N11" s="16">
        <v>511.65</v>
      </c>
      <c r="O11" s="12">
        <f>N11/J11-1</f>
        <v>0.77494163316138365</v>
      </c>
      <c r="P11" s="12">
        <f t="shared" si="1"/>
        <v>0.24394317709384339</v>
      </c>
    </row>
    <row r="12" spans="2:16" x14ac:dyDescent="0.3">
      <c r="B12" s="28" t="s">
        <v>71</v>
      </c>
      <c r="C12" s="113" t="s">
        <v>15</v>
      </c>
      <c r="D12" s="29">
        <v>182.13</v>
      </c>
      <c r="E12" s="29">
        <v>235.21</v>
      </c>
      <c r="F12" s="30">
        <f t="shared" si="0"/>
        <v>0.2914401800911437</v>
      </c>
      <c r="H12" s="29">
        <v>182.13</v>
      </c>
      <c r="I12" s="29">
        <v>214.25300000000001</v>
      </c>
      <c r="J12" s="29">
        <v>208.40000000000003</v>
      </c>
      <c r="K12" s="29">
        <v>239.94</v>
      </c>
      <c r="L12" s="29">
        <v>235.21</v>
      </c>
      <c r="M12" s="29">
        <v>239</v>
      </c>
      <c r="N12" s="29">
        <v>238.61</v>
      </c>
      <c r="O12" s="30">
        <f>N12/J12-1</f>
        <v>0.1449616122840689</v>
      </c>
      <c r="P12" s="30">
        <f t="shared" si="1"/>
        <v>-1.6317991631799034E-3</v>
      </c>
    </row>
    <row r="13" spans="2:16" s="6" customFormat="1" x14ac:dyDescent="0.3">
      <c r="B13" s="47" t="s">
        <v>72</v>
      </c>
      <c r="C13" s="120" t="s">
        <v>15</v>
      </c>
      <c r="D13" s="48">
        <f>SUM(D7:D12)</f>
        <v>2701.1000000000004</v>
      </c>
      <c r="E13" s="48">
        <f>SUM(E7:E12)</f>
        <v>3988.5680000000002</v>
      </c>
      <c r="F13" s="49">
        <f t="shared" si="0"/>
        <v>0.47664581096590264</v>
      </c>
      <c r="G13"/>
      <c r="H13" s="48">
        <f t="shared" ref="H13:N13" si="2">SUM(H7:H12)</f>
        <v>2701.1000000000004</v>
      </c>
      <c r="I13" s="48">
        <f t="shared" si="2"/>
        <v>3028.2890000000002</v>
      </c>
      <c r="J13" s="48">
        <f t="shared" si="2"/>
        <v>3472.587</v>
      </c>
      <c r="K13" s="48">
        <f t="shared" si="2"/>
        <v>3568.7800000000007</v>
      </c>
      <c r="L13" s="48">
        <f t="shared" si="2"/>
        <v>3988.5680000000002</v>
      </c>
      <c r="M13" s="48">
        <f t="shared" si="2"/>
        <v>4618.3090000000002</v>
      </c>
      <c r="N13" s="48">
        <f t="shared" si="2"/>
        <v>4965.3399999999992</v>
      </c>
      <c r="O13" s="49">
        <f>N13/J13-1</f>
        <v>0.42986770381850747</v>
      </c>
      <c r="P13" s="49">
        <f t="shared" si="1"/>
        <v>7.5142438498593034E-2</v>
      </c>
    </row>
    <row r="14" spans="2:16" x14ac:dyDescent="0.3">
      <c r="B14" s="38"/>
      <c r="C14" s="117"/>
      <c r="D14" s="50"/>
      <c r="E14" s="50"/>
      <c r="F14" s="39"/>
      <c r="H14" s="51"/>
      <c r="I14" s="51"/>
      <c r="J14" s="51"/>
      <c r="K14" s="51"/>
      <c r="L14" s="51"/>
      <c r="M14" s="51"/>
      <c r="N14" s="51"/>
      <c r="O14" s="39"/>
      <c r="P14" s="39"/>
    </row>
    <row r="15" spans="2:16" s="6" customFormat="1" x14ac:dyDescent="0.3">
      <c r="B15" s="17" t="s">
        <v>73</v>
      </c>
      <c r="C15" s="110"/>
      <c r="D15" s="52"/>
      <c r="E15" s="52"/>
      <c r="F15" s="18"/>
      <c r="G15"/>
      <c r="H15" s="53"/>
      <c r="I15" s="53"/>
      <c r="J15" s="53"/>
      <c r="K15" s="53"/>
      <c r="L15" s="53"/>
      <c r="M15" s="53"/>
      <c r="N15" s="53"/>
      <c r="O15" s="18"/>
      <c r="P15" s="18"/>
    </row>
    <row r="16" spans="2:16" x14ac:dyDescent="0.3">
      <c r="B16" s="15" t="s">
        <v>74</v>
      </c>
      <c r="C16" s="109" t="s">
        <v>15</v>
      </c>
      <c r="D16" s="16">
        <v>52.199999999999996</v>
      </c>
      <c r="E16" s="16">
        <v>104.84</v>
      </c>
      <c r="F16" s="12">
        <f t="shared" ref="F16:F27" si="3">IFERROR(E16/D16-1,100%)</f>
        <v>1.0084291187739467</v>
      </c>
      <c r="H16" s="16">
        <v>52.199999999999996</v>
      </c>
      <c r="I16" s="16">
        <v>65.7</v>
      </c>
      <c r="J16" s="16">
        <v>76.83</v>
      </c>
      <c r="K16" s="16">
        <v>75.509999999999991</v>
      </c>
      <c r="L16" s="16">
        <v>104.84</v>
      </c>
      <c r="M16" s="16">
        <v>130.20099999999999</v>
      </c>
      <c r="N16" s="16">
        <v>116.33</v>
      </c>
      <c r="O16" s="12">
        <f t="shared" ref="O16:O22" si="4">N16/J16-1</f>
        <v>0.51412208772614876</v>
      </c>
      <c r="P16" s="12">
        <f t="shared" ref="P16:P22" si="5">N16/M16-1</f>
        <v>-0.10653528006697333</v>
      </c>
    </row>
    <row r="17" spans="1:16" x14ac:dyDescent="0.3">
      <c r="B17" s="15" t="s">
        <v>75</v>
      </c>
      <c r="C17" s="109" t="s">
        <v>15</v>
      </c>
      <c r="D17" s="16">
        <v>513.41300000000001</v>
      </c>
      <c r="E17" s="16">
        <v>1303.835</v>
      </c>
      <c r="F17" s="12">
        <f t="shared" si="3"/>
        <v>1.53954418762283</v>
      </c>
      <c r="H17" s="16">
        <v>513.41300000000001</v>
      </c>
      <c r="I17" s="16">
        <v>661.31999999999994</v>
      </c>
      <c r="J17" s="16">
        <v>1047.6399999999999</v>
      </c>
      <c r="K17" s="16">
        <v>1200.7950000000001</v>
      </c>
      <c r="L17" s="16">
        <v>1303.835</v>
      </c>
      <c r="M17" s="16">
        <v>1166.3610000000001</v>
      </c>
      <c r="N17" s="16">
        <v>1188.72</v>
      </c>
      <c r="O17" s="12">
        <f t="shared" si="4"/>
        <v>0.13466457943568422</v>
      </c>
      <c r="P17" s="12">
        <f t="shared" si="5"/>
        <v>1.9169879651325772E-2</v>
      </c>
    </row>
    <row r="18" spans="1:16" x14ac:dyDescent="0.3">
      <c r="B18" s="15" t="s">
        <v>76</v>
      </c>
      <c r="C18" s="109" t="s">
        <v>15</v>
      </c>
      <c r="D18" s="16">
        <v>994.16599999999994</v>
      </c>
      <c r="E18" s="16">
        <v>1092.2650000000001</v>
      </c>
      <c r="F18" s="12">
        <f t="shared" si="3"/>
        <v>9.8674668013189137E-2</v>
      </c>
      <c r="H18" s="16">
        <v>994.16599999999994</v>
      </c>
      <c r="I18" s="16">
        <v>1020.54</v>
      </c>
      <c r="J18" s="16">
        <v>987.34999999999991</v>
      </c>
      <c r="K18" s="16">
        <v>846.72199999999998</v>
      </c>
      <c r="L18" s="16">
        <v>1092.2650000000001</v>
      </c>
      <c r="M18" s="16">
        <v>876.84199999999998</v>
      </c>
      <c r="N18" s="16">
        <v>1038.26</v>
      </c>
      <c r="O18" s="12">
        <f t="shared" si="4"/>
        <v>5.1562262622170563E-2</v>
      </c>
      <c r="P18" s="12">
        <f t="shared" si="5"/>
        <v>0.18409017816208628</v>
      </c>
    </row>
    <row r="19" spans="1:16" x14ac:dyDescent="0.3">
      <c r="B19" s="15" t="s">
        <v>77</v>
      </c>
      <c r="C19" s="109" t="s">
        <v>15</v>
      </c>
      <c r="D19" s="16">
        <v>98.564999999999998</v>
      </c>
      <c r="E19" s="16">
        <v>104.636</v>
      </c>
      <c r="F19" s="12">
        <f t="shared" si="3"/>
        <v>6.1593872064120037E-2</v>
      </c>
      <c r="H19" s="16">
        <v>98.564999999999998</v>
      </c>
      <c r="I19" s="16">
        <v>132.37</v>
      </c>
      <c r="J19" s="16">
        <v>160.75</v>
      </c>
      <c r="K19" s="16">
        <v>154.03899999999999</v>
      </c>
      <c r="L19" s="16">
        <v>104.636</v>
      </c>
      <c r="M19" s="16">
        <v>142.22499999999999</v>
      </c>
      <c r="N19" s="16">
        <v>167.29</v>
      </c>
      <c r="O19" s="12">
        <f t="shared" si="4"/>
        <v>4.0684292379471243E-2</v>
      </c>
      <c r="P19" s="12">
        <f t="shared" si="5"/>
        <v>0.17623483916329752</v>
      </c>
    </row>
    <row r="20" spans="1:16" x14ac:dyDescent="0.3">
      <c r="B20" s="15" t="s">
        <v>78</v>
      </c>
      <c r="C20" s="109" t="s">
        <v>15</v>
      </c>
      <c r="D20" s="16">
        <v>36.763000000000005</v>
      </c>
      <c r="E20" s="16">
        <v>40.209999999999994</v>
      </c>
      <c r="F20" s="12">
        <f t="shared" si="3"/>
        <v>9.3762750591627197E-2</v>
      </c>
      <c r="H20" s="16">
        <v>36.763000000000005</v>
      </c>
      <c r="I20" s="16">
        <v>65.66</v>
      </c>
      <c r="J20" s="16">
        <v>26.83</v>
      </c>
      <c r="K20" s="16">
        <v>37.373000000000005</v>
      </c>
      <c r="L20" s="16">
        <v>40.209999999999994</v>
      </c>
      <c r="M20" s="16">
        <v>57.608000000000004</v>
      </c>
      <c r="N20" s="16">
        <v>77.27</v>
      </c>
      <c r="O20" s="12">
        <f t="shared" si="4"/>
        <v>1.8799850913156915</v>
      </c>
      <c r="P20" s="12">
        <f t="shared" si="5"/>
        <v>0.34130676294959028</v>
      </c>
    </row>
    <row r="21" spans="1:16" x14ac:dyDescent="0.3">
      <c r="B21" s="28" t="s">
        <v>79</v>
      </c>
      <c r="C21" s="113" t="s">
        <v>15</v>
      </c>
      <c r="D21" s="29">
        <v>1005.9899999999999</v>
      </c>
      <c r="E21" s="29">
        <v>1342.7839999999999</v>
      </c>
      <c r="F21" s="30">
        <f t="shared" si="3"/>
        <v>0.33478861618902767</v>
      </c>
      <c r="H21" s="29">
        <v>1005.9899999999999</v>
      </c>
      <c r="I21" s="29">
        <v>1082.7</v>
      </c>
      <c r="J21" s="29">
        <v>1173.19</v>
      </c>
      <c r="K21" s="29">
        <v>1254.3399999999999</v>
      </c>
      <c r="L21" s="29">
        <v>1342.7839999999999</v>
      </c>
      <c r="M21" s="29">
        <v>2245.0740000000001</v>
      </c>
      <c r="N21" s="29">
        <v>2377.4699999999998</v>
      </c>
      <c r="O21" s="30">
        <f t="shared" si="4"/>
        <v>1.0265003963552362</v>
      </c>
      <c r="P21" s="30">
        <f t="shared" si="5"/>
        <v>5.8971775540583415E-2</v>
      </c>
    </row>
    <row r="22" spans="1:16" s="6" customFormat="1" x14ac:dyDescent="0.3">
      <c r="B22" s="47" t="s">
        <v>80</v>
      </c>
      <c r="C22" s="120" t="s">
        <v>15</v>
      </c>
      <c r="D22" s="48">
        <f>SUM(D16:D21)</f>
        <v>2701.0969999999998</v>
      </c>
      <c r="E22" s="48">
        <f>SUM(E16:E21)</f>
        <v>3988.5699999999997</v>
      </c>
      <c r="F22" s="49">
        <f t="shared" si="3"/>
        <v>0.47664819145702664</v>
      </c>
      <c r="G22"/>
      <c r="H22" s="48">
        <f>SUM(H16:H21)</f>
        <v>2701.0969999999998</v>
      </c>
      <c r="I22" s="48">
        <f t="shared" ref="I22:N22" si="6">SUM(I16:I21)</f>
        <v>3028.29</v>
      </c>
      <c r="J22" s="48">
        <f>SUM(J16:J21)</f>
        <v>3472.5899999999997</v>
      </c>
      <c r="K22" s="48">
        <f t="shared" si="6"/>
        <v>3568.7789999999995</v>
      </c>
      <c r="L22" s="48">
        <f t="shared" si="6"/>
        <v>3988.5699999999997</v>
      </c>
      <c r="M22" s="48">
        <f t="shared" si="6"/>
        <v>4618.3109999999997</v>
      </c>
      <c r="N22" s="48">
        <f t="shared" si="6"/>
        <v>4965.34</v>
      </c>
      <c r="O22" s="49">
        <f t="shared" si="4"/>
        <v>0.42986646854365196</v>
      </c>
      <c r="P22" s="49">
        <f t="shared" si="5"/>
        <v>7.5141972898750353E-2</v>
      </c>
    </row>
    <row r="23" spans="1:16" s="54" customFormat="1" x14ac:dyDescent="0.3">
      <c r="A23" s="46"/>
      <c r="B23" s="46"/>
      <c r="C23" s="121"/>
      <c r="D23" s="46"/>
      <c r="E23" s="46"/>
      <c r="F23" s="46"/>
      <c r="G23"/>
      <c r="H23" s="46"/>
      <c r="I23" s="46"/>
      <c r="J23" s="46"/>
      <c r="K23" s="46"/>
      <c r="L23" s="46"/>
      <c r="M23" s="46"/>
      <c r="N23" s="46"/>
      <c r="O23" s="46"/>
      <c r="P23" s="46"/>
    </row>
    <row r="24" spans="1:16" s="55" customFormat="1" x14ac:dyDescent="0.3">
      <c r="B24" s="10" t="s">
        <v>81</v>
      </c>
      <c r="C24" s="108" t="s">
        <v>82</v>
      </c>
      <c r="D24" s="56">
        <f>(D17+D18)/D21</f>
        <v>1.4986023717929602</v>
      </c>
      <c r="E24" s="56">
        <f>(E17+E18)/E21</f>
        <v>1.7844269815547404</v>
      </c>
      <c r="F24" s="12">
        <f t="shared" si="3"/>
        <v>0.19072745055101814</v>
      </c>
      <c r="G24"/>
      <c r="H24" s="56">
        <f t="shared" ref="H24:M24" si="7">(H17+H18)/H21</f>
        <v>1.4986023717929602</v>
      </c>
      <c r="I24" s="56">
        <f t="shared" si="7"/>
        <v>1.5533942920476584</v>
      </c>
      <c r="J24" s="56">
        <f t="shared" si="7"/>
        <v>1.7345783717897354</v>
      </c>
      <c r="K24" s="56">
        <f t="shared" si="7"/>
        <v>1.6323460943603809</v>
      </c>
      <c r="L24" s="56">
        <f t="shared" si="7"/>
        <v>1.7844269815547404</v>
      </c>
      <c r="M24" s="56">
        <f t="shared" si="7"/>
        <v>0.91008269660599161</v>
      </c>
      <c r="N24" s="56">
        <v>0.9367016197891036</v>
      </c>
      <c r="O24" s="12">
        <f>N24/J24-1</f>
        <v>-0.45998310885047167</v>
      </c>
      <c r="P24" s="12">
        <f>N24/M24-1</f>
        <v>2.9248905931716918E-2</v>
      </c>
    </row>
    <row r="25" spans="1:16" s="55" customFormat="1" x14ac:dyDescent="0.3">
      <c r="B25" s="10" t="s">
        <v>83</v>
      </c>
      <c r="C25" s="108" t="s">
        <v>82</v>
      </c>
      <c r="D25" s="56">
        <f>'Operating metrics'!D14/BS!D21</f>
        <v>4.0623047942822499</v>
      </c>
      <c r="E25" s="56">
        <f>'Operating metrics'!E14/BS!E21</f>
        <v>5.2625284483580392</v>
      </c>
      <c r="F25" s="12">
        <f t="shared" si="3"/>
        <v>0.29545386544237662</v>
      </c>
      <c r="G25"/>
      <c r="H25" s="56">
        <f>'Operating metrics'!H14/BS!H21</f>
        <v>4.0623047942822499</v>
      </c>
      <c r="I25" s="56">
        <f>'Operating metrics'!I14/BS!I21</f>
        <v>4.5917982820725953</v>
      </c>
      <c r="J25" s="56">
        <f>'Operating metrics'!J14/BS!J21</f>
        <v>4.716011046804014</v>
      </c>
      <c r="K25" s="56">
        <f>'Operating metrics'!K14/BS!K21</f>
        <v>4.7481167004161549</v>
      </c>
      <c r="L25" s="56">
        <f>'Operating metrics'!L14/BS!L21</f>
        <v>5.2625284483580392</v>
      </c>
      <c r="M25" s="56">
        <f>'Operating metrics'!M14/BS!M21</f>
        <v>3.5636894311354572</v>
      </c>
      <c r="N25" s="56">
        <f>'Operating metrics'!N14/BS!N21</f>
        <v>3.91877457970027</v>
      </c>
      <c r="O25" s="12">
        <f>N25/J25-1</f>
        <v>-0.16904889729722361</v>
      </c>
      <c r="P25" s="12">
        <f>N25/M25-1</f>
        <v>9.9639756894212894E-2</v>
      </c>
    </row>
    <row r="26" spans="1:16" s="58" customFormat="1" x14ac:dyDescent="0.3">
      <c r="B26" s="59" t="s">
        <v>84</v>
      </c>
      <c r="C26" s="122" t="s">
        <v>17</v>
      </c>
      <c r="D26" s="60">
        <v>187.57666992909117</v>
      </c>
      <c r="E26" s="60">
        <v>113.05234702600924</v>
      </c>
      <c r="F26" s="12">
        <f t="shared" si="3"/>
        <v>-0.39730059677066476</v>
      </c>
      <c r="G26"/>
      <c r="H26" s="60">
        <v>187.57666992909117</v>
      </c>
      <c r="I26" s="60">
        <v>201.87999933620318</v>
      </c>
      <c r="J26" s="60">
        <v>216.89158360306357</v>
      </c>
      <c r="K26" s="60">
        <v>231.84262337744912</v>
      </c>
      <c r="L26" s="60">
        <v>113.05234702600924</v>
      </c>
      <c r="M26" s="60">
        <v>133.25223950458343</v>
      </c>
      <c r="N26" s="60">
        <v>133.48016655076529</v>
      </c>
      <c r="O26" s="12">
        <f>N26/J26-1</f>
        <v>-0.38457655048962491</v>
      </c>
      <c r="P26" s="12">
        <f>N26/M26-1</f>
        <v>1.710493174668315E-3</v>
      </c>
    </row>
    <row r="27" spans="1:16" s="58" customFormat="1" x14ac:dyDescent="0.3">
      <c r="B27" s="59" t="s">
        <v>85</v>
      </c>
      <c r="C27" s="122" t="s">
        <v>17</v>
      </c>
      <c r="D27" s="60">
        <v>75.709398850861376</v>
      </c>
      <c r="E27" s="60">
        <v>101.56111612065192</v>
      </c>
      <c r="F27" s="12">
        <f t="shared" si="3"/>
        <v>0.34145981426580052</v>
      </c>
      <c r="G27"/>
      <c r="H27" s="60">
        <v>75.709398850861376</v>
      </c>
      <c r="I27" s="60">
        <v>82.04386226888326</v>
      </c>
      <c r="J27" s="60">
        <v>88.720097775039477</v>
      </c>
      <c r="K27" s="60">
        <v>95.024848360731212</v>
      </c>
      <c r="L27" s="60">
        <v>101.56111612065192</v>
      </c>
      <c r="M27" s="60">
        <v>123.41658646547938</v>
      </c>
      <c r="N27" s="60">
        <v>130.70303501554577</v>
      </c>
      <c r="O27" s="12">
        <f>N27/J27-1</f>
        <v>0.47320661601342118</v>
      </c>
      <c r="P27" s="12">
        <f>N27/M27-1</f>
        <v>5.9039459433634978E-2</v>
      </c>
    </row>
    <row r="30" spans="1:16" x14ac:dyDescent="0.3">
      <c r="N30" s="147"/>
    </row>
    <row r="31" spans="1:16" x14ac:dyDescent="0.3">
      <c r="N31" s="147"/>
    </row>
    <row r="32" spans="1:16" x14ac:dyDescent="0.3">
      <c r="N32" s="147"/>
    </row>
    <row r="33" spans="14:14" x14ac:dyDescent="0.3">
      <c r="N33" s="147"/>
    </row>
    <row r="34" spans="14:14" x14ac:dyDescent="0.3">
      <c r="N34" s="147"/>
    </row>
    <row r="35" spans="14:14" x14ac:dyDescent="0.3">
      <c r="N35" s="147"/>
    </row>
    <row r="36" spans="14:14" x14ac:dyDescent="0.3">
      <c r="N36" s="148"/>
    </row>
  </sheetData>
  <pageMargins left="0.7" right="0.7" top="0.75" bottom="0.75" header="0.3" footer="0.3"/>
  <pageSetup paperSize="9" scale="4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22E0D-0023-4EAE-AB91-61A360846393}">
  <dimension ref="B5:P41"/>
  <sheetViews>
    <sheetView showGridLines="0" zoomScale="70" zoomScaleNormal="70" workbookViewId="0"/>
  </sheetViews>
  <sheetFormatPr defaultRowHeight="14.4" x14ac:dyDescent="0.3"/>
  <cols>
    <col min="1" max="1" width="1.44140625" customWidth="1"/>
    <col min="2" max="2" width="43.6640625" customWidth="1"/>
    <col min="3" max="3" width="10.88671875" style="107" customWidth="1"/>
    <col min="4" max="5" width="14.6640625" customWidth="1"/>
    <col min="6" max="6" width="12.77734375" customWidth="1"/>
    <col min="7" max="7" width="2.21875" customWidth="1"/>
    <col min="8" max="14" width="14.5546875" customWidth="1"/>
    <col min="15" max="16" width="12.77734375" customWidth="1"/>
  </cols>
  <sheetData>
    <row r="5" spans="2:16" x14ac:dyDescent="0.3">
      <c r="B5" s="61" t="s">
        <v>86</v>
      </c>
      <c r="C5" s="123" t="s">
        <v>1</v>
      </c>
      <c r="D5" s="62" t="s">
        <v>2</v>
      </c>
      <c r="E5" s="62" t="s">
        <v>3</v>
      </c>
      <c r="F5" s="9" t="s">
        <v>4</v>
      </c>
      <c r="H5" s="62" t="s">
        <v>5</v>
      </c>
      <c r="I5" s="62" t="s">
        <v>180</v>
      </c>
      <c r="J5" s="62" t="s">
        <v>184</v>
      </c>
      <c r="K5" s="62" t="s">
        <v>6</v>
      </c>
      <c r="L5" s="62" t="s">
        <v>7</v>
      </c>
      <c r="M5" s="62" t="s">
        <v>181</v>
      </c>
      <c r="N5" s="62" t="s">
        <v>185</v>
      </c>
      <c r="O5" s="9" t="s">
        <v>4</v>
      </c>
      <c r="P5" s="9" t="s">
        <v>8</v>
      </c>
    </row>
    <row r="6" spans="2:16" x14ac:dyDescent="0.3">
      <c r="B6" s="63" t="s">
        <v>87</v>
      </c>
      <c r="C6" s="117" t="s">
        <v>15</v>
      </c>
      <c r="D6" s="50">
        <v>513.41488463682401</v>
      </c>
      <c r="E6" s="50">
        <v>1289.3253418530601</v>
      </c>
      <c r="F6" s="64">
        <f t="shared" ref="F6:F12" si="0">IFERROR(E6/D6-1,100%)</f>
        <v>1.5112737874070294</v>
      </c>
      <c r="H6" s="50">
        <v>513.41488463682401</v>
      </c>
      <c r="I6" s="50">
        <v>564.37</v>
      </c>
      <c r="J6" s="50">
        <v>989.07399999999996</v>
      </c>
      <c r="K6" s="50">
        <v>1126.614</v>
      </c>
      <c r="L6" s="50">
        <v>1289.3253418530601</v>
      </c>
      <c r="M6" s="50">
        <v>1151.47</v>
      </c>
      <c r="N6" s="50">
        <v>1188.71</v>
      </c>
      <c r="O6" s="65">
        <f>N6/J6-1</f>
        <v>0.20184131824312446</v>
      </c>
      <c r="P6" s="65">
        <f>N6/M6-1</f>
        <v>3.234126811814475E-2</v>
      </c>
    </row>
    <row r="7" spans="2:16" x14ac:dyDescent="0.3">
      <c r="B7" s="22" t="s">
        <v>88</v>
      </c>
      <c r="C7" s="109" t="s">
        <v>15</v>
      </c>
      <c r="D7" s="16">
        <v>654.58080553739796</v>
      </c>
      <c r="E7" s="16">
        <v>879.19547372056104</v>
      </c>
      <c r="F7" s="12">
        <f t="shared" si="0"/>
        <v>0.3431427660008437</v>
      </c>
      <c r="H7" s="16">
        <v>654.58080553739796</v>
      </c>
      <c r="I7" s="16">
        <v>635.72</v>
      </c>
      <c r="J7" s="16">
        <v>594.60599999999999</v>
      </c>
      <c r="K7" s="16">
        <v>568.25400000000002</v>
      </c>
      <c r="L7" s="16">
        <v>879.19547372056104</v>
      </c>
      <c r="M7" s="16">
        <v>739.17</v>
      </c>
      <c r="N7" s="16">
        <v>947.79</v>
      </c>
      <c r="O7" s="65">
        <f>N7/J7-1</f>
        <v>0.5939798791132278</v>
      </c>
      <c r="P7" s="65">
        <f>N7/M7-1</f>
        <v>0.28223548033605272</v>
      </c>
    </row>
    <row r="8" spans="2:16" x14ac:dyDescent="0.3">
      <c r="B8" s="22" t="s">
        <v>89</v>
      </c>
      <c r="C8" s="109" t="s">
        <v>15</v>
      </c>
      <c r="D8" s="16">
        <v>300.24351797432399</v>
      </c>
      <c r="E8" s="16">
        <v>197.93387747094101</v>
      </c>
      <c r="F8" s="12">
        <f t="shared" si="0"/>
        <v>-0.34075553468612174</v>
      </c>
      <c r="H8" s="16">
        <v>300.24351797432399</v>
      </c>
      <c r="I8" s="16">
        <v>369.82</v>
      </c>
      <c r="J8" s="16">
        <v>362.49899999999997</v>
      </c>
      <c r="K8" s="16">
        <v>248.38200000000001</v>
      </c>
      <c r="L8" s="16">
        <v>197.93387747094101</v>
      </c>
      <c r="M8" s="16">
        <v>122.55</v>
      </c>
      <c r="N8" s="16">
        <v>60.23</v>
      </c>
      <c r="O8" s="65">
        <f>N8/J8-1</f>
        <v>-0.83384781751122072</v>
      </c>
      <c r="P8" s="65">
        <f>N8/M8-1</f>
        <v>-0.50852713178294573</v>
      </c>
    </row>
    <row r="9" spans="2:16" x14ac:dyDescent="0.3">
      <c r="B9" s="22" t="s">
        <v>90</v>
      </c>
      <c r="C9" s="109" t="s">
        <v>15</v>
      </c>
      <c r="D9" s="16">
        <v>30.4491780821918</v>
      </c>
      <c r="E9" s="16">
        <v>15.1401369863014</v>
      </c>
      <c r="F9" s="12">
        <f t="shared" si="0"/>
        <v>-0.50277354136018182</v>
      </c>
      <c r="H9" s="16">
        <v>30.4491780821918</v>
      </c>
      <c r="I9" s="16">
        <v>15</v>
      </c>
      <c r="J9" s="16">
        <v>30.252999999999997</v>
      </c>
      <c r="K9" s="16">
        <v>30.086000000000002</v>
      </c>
      <c r="L9" s="16">
        <v>15.1401369863014</v>
      </c>
      <c r="M9" s="16">
        <v>15.13</v>
      </c>
      <c r="N9" s="16">
        <v>30</v>
      </c>
      <c r="O9" s="65">
        <f>N9/J9-1</f>
        <v>-8.3628069943475491E-3</v>
      </c>
      <c r="P9" s="65">
        <f>N9/M9-1</f>
        <v>0.98281559814937203</v>
      </c>
    </row>
    <row r="10" spans="2:16" x14ac:dyDescent="0.3">
      <c r="B10" s="22" t="s">
        <v>91</v>
      </c>
      <c r="C10" s="109" t="s">
        <v>15</v>
      </c>
      <c r="D10" s="16">
        <v>0</v>
      </c>
      <c r="E10" s="16">
        <v>14.5082279</v>
      </c>
      <c r="F10" s="12">
        <f t="shared" si="0"/>
        <v>1</v>
      </c>
      <c r="H10" s="16">
        <v>0</v>
      </c>
      <c r="I10" s="16">
        <v>96.95</v>
      </c>
      <c r="J10" s="16">
        <v>58.56</v>
      </c>
      <c r="K10" s="16">
        <v>74.180999999999997</v>
      </c>
      <c r="L10" s="16">
        <v>14.5082279</v>
      </c>
      <c r="M10" s="16">
        <v>14.89</v>
      </c>
      <c r="N10" s="16">
        <v>0</v>
      </c>
      <c r="O10" s="65">
        <f>N10/J10-1</f>
        <v>-1</v>
      </c>
      <c r="P10" s="65">
        <f>N10/M10-1</f>
        <v>-1</v>
      </c>
    </row>
    <row r="11" spans="2:16" x14ac:dyDescent="0.3">
      <c r="B11" s="67" t="s">
        <v>92</v>
      </c>
      <c r="C11" s="113" t="s">
        <v>15</v>
      </c>
      <c r="D11" s="29">
        <v>8.892931321999999</v>
      </c>
      <c r="E11" s="29">
        <v>0</v>
      </c>
      <c r="F11" s="30">
        <f t="shared" si="0"/>
        <v>-1</v>
      </c>
      <c r="H11" s="29">
        <v>8.892931321999999</v>
      </c>
      <c r="I11" s="29">
        <v>0</v>
      </c>
      <c r="J11" s="29">
        <v>0</v>
      </c>
      <c r="K11" s="29">
        <v>0</v>
      </c>
      <c r="L11" s="29">
        <v>0</v>
      </c>
      <c r="M11" s="16">
        <v>0</v>
      </c>
      <c r="N11" s="29">
        <v>0</v>
      </c>
      <c r="O11" s="145" t="s">
        <v>182</v>
      </c>
      <c r="P11" s="145" t="s">
        <v>182</v>
      </c>
    </row>
    <row r="12" spans="2:16" s="6" customFormat="1" x14ac:dyDescent="0.3">
      <c r="B12" s="69" t="s">
        <v>93</v>
      </c>
      <c r="C12" s="124" t="s">
        <v>15</v>
      </c>
      <c r="D12" s="70">
        <f>SUM(D6:D11)</f>
        <v>1507.581317552738</v>
      </c>
      <c r="E12" s="70">
        <f>SUM(E6:E11)</f>
        <v>2396.1030579308631</v>
      </c>
      <c r="F12" s="71">
        <f t="shared" si="0"/>
        <v>0.58936903106524663</v>
      </c>
      <c r="G12"/>
      <c r="H12" s="70">
        <f t="shared" ref="H12:N12" si="1">SUM(H6:H11)</f>
        <v>1507.581317552738</v>
      </c>
      <c r="I12" s="70">
        <f t="shared" si="1"/>
        <v>1681.8600000000001</v>
      </c>
      <c r="J12" s="70">
        <f t="shared" si="1"/>
        <v>2034.9919999999997</v>
      </c>
      <c r="K12" s="70">
        <f t="shared" si="1"/>
        <v>2047.5170000000001</v>
      </c>
      <c r="L12" s="70">
        <f t="shared" si="1"/>
        <v>2396.1030579308631</v>
      </c>
      <c r="M12" s="70">
        <f t="shared" si="1"/>
        <v>2043.21</v>
      </c>
      <c r="N12" s="70">
        <f t="shared" si="1"/>
        <v>2226.73</v>
      </c>
      <c r="O12" s="71">
        <f>M12/I12-1</f>
        <v>0.21485141450536904</v>
      </c>
      <c r="P12" s="71">
        <f>M12/L12-1</f>
        <v>-0.14727791309427285</v>
      </c>
    </row>
    <row r="13" spans="2:16" x14ac:dyDescent="0.3">
      <c r="B13" s="67"/>
      <c r="C13" s="113"/>
      <c r="D13" s="29"/>
      <c r="E13" s="29"/>
      <c r="F13" s="30"/>
      <c r="H13" s="29"/>
      <c r="I13" s="29"/>
      <c r="J13" s="29"/>
      <c r="K13" s="29"/>
      <c r="L13" s="29"/>
      <c r="M13" s="29"/>
      <c r="N13" s="29"/>
      <c r="O13" s="68"/>
      <c r="P13" s="68"/>
    </row>
    <row r="14" spans="2:16" x14ac:dyDescent="0.3">
      <c r="B14" s="69" t="s">
        <v>94</v>
      </c>
      <c r="C14" s="109"/>
      <c r="D14" s="12"/>
      <c r="E14" s="12"/>
      <c r="F14" s="13"/>
      <c r="H14" s="12"/>
      <c r="I14" s="12"/>
      <c r="J14" s="12"/>
      <c r="K14" s="12"/>
      <c r="L14" s="12"/>
      <c r="M14" s="12"/>
      <c r="N14" s="12"/>
      <c r="O14" s="13"/>
      <c r="P14" s="13"/>
    </row>
    <row r="15" spans="2:16" x14ac:dyDescent="0.3">
      <c r="B15" s="19" t="str">
        <f t="shared" ref="B15:B20" si="2">B6</f>
        <v>NCD</v>
      </c>
      <c r="C15" s="109" t="s">
        <v>25</v>
      </c>
      <c r="D15" s="12">
        <f t="shared" ref="D15:E20" si="3">D6/D$12</f>
        <v>0.34055535091815292</v>
      </c>
      <c r="E15" s="12">
        <f t="shared" si="3"/>
        <v>0.53809260732150954</v>
      </c>
      <c r="F15" s="12">
        <f t="shared" ref="F15:F20" si="4">E15-D15</f>
        <v>0.19753725640335662</v>
      </c>
      <c r="H15" s="12">
        <f t="shared" ref="H15:N20" si="5">H6/H$12</f>
        <v>0.34055535091815292</v>
      </c>
      <c r="I15" s="12">
        <f t="shared" ref="I15:J20" si="6">I6/I$12</f>
        <v>0.33556300762251312</v>
      </c>
      <c r="J15" s="12">
        <f t="shared" si="6"/>
        <v>0.4860333603277065</v>
      </c>
      <c r="K15" s="12">
        <f t="shared" si="5"/>
        <v>0.55023425934925085</v>
      </c>
      <c r="L15" s="12">
        <f t="shared" si="5"/>
        <v>0.53809260732150954</v>
      </c>
      <c r="M15" s="140">
        <f t="shared" si="5"/>
        <v>0.56355930129551046</v>
      </c>
      <c r="N15" s="12">
        <f t="shared" si="5"/>
        <v>0.53383661243168234</v>
      </c>
      <c r="O15" s="12">
        <f>N15-J15</f>
        <v>4.7803252103975846E-2</v>
      </c>
      <c r="P15" s="12">
        <f>N15-M15</f>
        <v>-2.9722688863828117E-2</v>
      </c>
    </row>
    <row r="16" spans="2:16" x14ac:dyDescent="0.3">
      <c r="B16" s="19" t="str">
        <f t="shared" si="2"/>
        <v>TL</v>
      </c>
      <c r="C16" s="109" t="s">
        <v>25</v>
      </c>
      <c r="D16" s="12">
        <f t="shared" si="3"/>
        <v>0.43419270185702569</v>
      </c>
      <c r="E16" s="12">
        <f t="shared" si="3"/>
        <v>0.36692723662720239</v>
      </c>
      <c r="F16" s="12">
        <f t="shared" si="4"/>
        <v>-6.7265465229823296E-2</v>
      </c>
      <c r="H16" s="12">
        <f t="shared" si="5"/>
        <v>0.43419270185702569</v>
      </c>
      <c r="I16" s="12">
        <f t="shared" si="6"/>
        <v>0.37798627709797483</v>
      </c>
      <c r="J16" s="12">
        <f t="shared" si="6"/>
        <v>0.29219082925141726</v>
      </c>
      <c r="K16" s="12">
        <f t="shared" si="5"/>
        <v>0.27753322683035109</v>
      </c>
      <c r="L16" s="12">
        <f t="shared" si="5"/>
        <v>0.36692723662720239</v>
      </c>
      <c r="M16" s="140">
        <f t="shared" si="5"/>
        <v>0.36176898116199507</v>
      </c>
      <c r="N16" s="12">
        <f t="shared" si="5"/>
        <v>0.42564208503051559</v>
      </c>
      <c r="O16" s="12">
        <f>N16-J16</f>
        <v>0.13345125577909833</v>
      </c>
      <c r="P16" s="12">
        <f>N16-M16</f>
        <v>6.387310386852052E-2</v>
      </c>
    </row>
    <row r="17" spans="2:16" x14ac:dyDescent="0.3">
      <c r="B17" s="19" t="str">
        <f t="shared" si="2"/>
        <v>PTC</v>
      </c>
      <c r="C17" s="109" t="s">
        <v>25</v>
      </c>
      <c r="D17" s="12">
        <f t="shared" si="3"/>
        <v>0.19915576989353406</v>
      </c>
      <c r="E17" s="12">
        <f t="shared" si="3"/>
        <v>8.2606579385556697E-2</v>
      </c>
      <c r="F17" s="12">
        <f t="shared" si="4"/>
        <v>-0.11654919050797737</v>
      </c>
      <c r="H17" s="12">
        <f t="shared" si="5"/>
        <v>0.19915576989353406</v>
      </c>
      <c r="I17" s="12">
        <f t="shared" si="6"/>
        <v>0.21988750549986322</v>
      </c>
      <c r="J17" s="12">
        <f t="shared" si="6"/>
        <v>0.17813288700889243</v>
      </c>
      <c r="K17" s="12">
        <f t="shared" si="5"/>
        <v>0.12130888290548991</v>
      </c>
      <c r="L17" s="12">
        <f t="shared" si="5"/>
        <v>8.2606579385556697E-2</v>
      </c>
      <c r="M17" s="140">
        <f t="shared" si="5"/>
        <v>5.9979150454431994E-2</v>
      </c>
      <c r="N17" s="12">
        <f t="shared" si="5"/>
        <v>2.7048631850291681E-2</v>
      </c>
      <c r="O17" s="12">
        <f>N17-J17</f>
        <v>-0.15108425515860074</v>
      </c>
      <c r="P17" s="12">
        <f>N17-M17</f>
        <v>-3.2930518604140313E-2</v>
      </c>
    </row>
    <row r="18" spans="2:16" x14ac:dyDescent="0.3">
      <c r="B18" s="19" t="str">
        <f t="shared" si="2"/>
        <v>WCDL</v>
      </c>
      <c r="C18" s="109" t="s">
        <v>25</v>
      </c>
      <c r="D18" s="12">
        <f t="shared" si="3"/>
        <v>2.019737026963166E-2</v>
      </c>
      <c r="E18" s="12">
        <f t="shared" si="3"/>
        <v>6.3186501666483213E-3</v>
      </c>
      <c r="F18" s="12">
        <f t="shared" si="4"/>
        <v>-1.3878720102983338E-2</v>
      </c>
      <c r="H18" s="12">
        <f t="shared" si="5"/>
        <v>2.019737026963166E-2</v>
      </c>
      <c r="I18" s="12">
        <f t="shared" si="6"/>
        <v>8.9186971567193456E-3</v>
      </c>
      <c r="J18" s="12">
        <f t="shared" si="6"/>
        <v>1.4866397509179398E-2</v>
      </c>
      <c r="K18" s="12">
        <f t="shared" si="5"/>
        <v>1.4693895093422912E-2</v>
      </c>
      <c r="L18" s="12">
        <f t="shared" si="5"/>
        <v>6.3186501666483213E-3</v>
      </c>
      <c r="M18" s="140">
        <f t="shared" si="5"/>
        <v>7.4050146583072712E-3</v>
      </c>
      <c r="N18" s="12">
        <f t="shared" si="5"/>
        <v>1.3472670687510385E-2</v>
      </c>
      <c r="O18" s="12">
        <f>N18-J18</f>
        <v>-1.3937268216690137E-3</v>
      </c>
      <c r="P18" s="12">
        <f>N18-M18</f>
        <v>6.0676560292031133E-3</v>
      </c>
    </row>
    <row r="19" spans="2:16" x14ac:dyDescent="0.3">
      <c r="B19" s="19" t="str">
        <f t="shared" si="2"/>
        <v>CP</v>
      </c>
      <c r="C19" s="109" t="s">
        <v>25</v>
      </c>
      <c r="D19" s="12">
        <f t="shared" si="3"/>
        <v>0</v>
      </c>
      <c r="E19" s="12">
        <f t="shared" si="3"/>
        <v>6.0549264990832534E-3</v>
      </c>
      <c r="F19" s="12">
        <f t="shared" si="4"/>
        <v>6.0549264990832534E-3</v>
      </c>
      <c r="H19" s="131">
        <f t="shared" si="5"/>
        <v>0</v>
      </c>
      <c r="I19" s="12">
        <f t="shared" si="6"/>
        <v>5.764451262292937E-2</v>
      </c>
      <c r="J19" s="12">
        <f t="shared" si="6"/>
        <v>2.8776525902804537E-2</v>
      </c>
      <c r="K19" s="12">
        <f t="shared" si="5"/>
        <v>3.622973582148524E-2</v>
      </c>
      <c r="L19" s="12">
        <f t="shared" si="5"/>
        <v>6.0549264990832534E-3</v>
      </c>
      <c r="M19" s="140">
        <f t="shared" si="5"/>
        <v>7.2875524297551404E-3</v>
      </c>
      <c r="N19" s="12">
        <f t="shared" si="5"/>
        <v>0</v>
      </c>
      <c r="O19" s="12">
        <f>N19-J19</f>
        <v>-2.8776525902804537E-2</v>
      </c>
      <c r="P19" s="12">
        <f>N19-M19</f>
        <v>-7.2875524297551404E-3</v>
      </c>
    </row>
    <row r="20" spans="2:16" x14ac:dyDescent="0.3">
      <c r="B20" s="19" t="str">
        <f t="shared" si="2"/>
        <v>Bank OD</v>
      </c>
      <c r="C20" s="109" t="s">
        <v>25</v>
      </c>
      <c r="D20" s="12">
        <f t="shared" si="3"/>
        <v>5.8988070616555035E-3</v>
      </c>
      <c r="E20" s="12">
        <f t="shared" si="3"/>
        <v>0</v>
      </c>
      <c r="F20" s="12">
        <f t="shared" si="4"/>
        <v>-5.8988070616555035E-3</v>
      </c>
      <c r="H20" s="12">
        <f t="shared" si="5"/>
        <v>5.8988070616555035E-3</v>
      </c>
      <c r="I20" s="131">
        <f t="shared" si="6"/>
        <v>0</v>
      </c>
      <c r="J20" s="131">
        <f t="shared" si="6"/>
        <v>0</v>
      </c>
      <c r="K20" s="131">
        <f t="shared" si="5"/>
        <v>0</v>
      </c>
      <c r="L20" s="131">
        <f t="shared" si="5"/>
        <v>0</v>
      </c>
      <c r="M20" s="131">
        <f t="shared" si="5"/>
        <v>0</v>
      </c>
      <c r="N20" s="131">
        <f t="shared" si="5"/>
        <v>0</v>
      </c>
      <c r="O20" s="143" t="s">
        <v>182</v>
      </c>
      <c r="P20" s="143" t="s">
        <v>182</v>
      </c>
    </row>
    <row r="22" spans="2:16" x14ac:dyDescent="0.3">
      <c r="B22" s="7" t="s">
        <v>95</v>
      </c>
      <c r="C22" s="8" t="str">
        <f>C$5</f>
        <v>Unit</v>
      </c>
      <c r="D22" s="9" t="str">
        <f>D$5</f>
        <v>FY25</v>
      </c>
      <c r="E22" s="9" t="str">
        <f t="shared" ref="E22:P22" si="7">E$5</f>
        <v>FY26</v>
      </c>
      <c r="F22" s="9" t="str">
        <f t="shared" si="7"/>
        <v>YoY Δ</v>
      </c>
      <c r="H22" s="9" t="str">
        <f t="shared" si="7"/>
        <v>Q4FY25</v>
      </c>
      <c r="I22" s="9" t="str">
        <f t="shared" si="7"/>
        <v>Q1FY26</v>
      </c>
      <c r="J22" s="9" t="str">
        <f t="shared" si="7"/>
        <v>Q2FY26</v>
      </c>
      <c r="K22" s="9" t="str">
        <f t="shared" si="7"/>
        <v>Q3FY26</v>
      </c>
      <c r="L22" s="9" t="str">
        <f t="shared" si="7"/>
        <v>Q4FY26</v>
      </c>
      <c r="M22" s="9" t="str">
        <f t="shared" si="7"/>
        <v>Q1FY27</v>
      </c>
      <c r="N22" s="9" t="str">
        <f t="shared" si="7"/>
        <v>Q2FY27</v>
      </c>
      <c r="O22" s="9" t="str">
        <f t="shared" si="7"/>
        <v>YoY Δ</v>
      </c>
      <c r="P22" s="9" t="str">
        <f t="shared" si="7"/>
        <v>QoQ Δ</v>
      </c>
    </row>
    <row r="23" spans="2:16" x14ac:dyDescent="0.3">
      <c r="B23" s="10" t="s">
        <v>96</v>
      </c>
      <c r="C23" s="109" t="s">
        <v>25</v>
      </c>
      <c r="D23" s="20">
        <f>SUM(D24:D25)</f>
        <v>0.25180000000000002</v>
      </c>
      <c r="E23" s="20">
        <f>SUM(E24:E25)</f>
        <v>0.25279999999999997</v>
      </c>
      <c r="F23" s="20">
        <f>E23-D23</f>
        <v>9.9999999999994538E-4</v>
      </c>
      <c r="H23" s="20">
        <f t="shared" ref="H23:N23" si="8">SUM(H24:H25)</f>
        <v>0.25180000000000002</v>
      </c>
      <c r="I23" s="20">
        <f t="shared" si="8"/>
        <v>0.25409999999999999</v>
      </c>
      <c r="J23" s="20">
        <f t="shared" si="8"/>
        <v>0.302258499782113</v>
      </c>
      <c r="K23" s="20">
        <f t="shared" si="8"/>
        <v>0.26682972724037601</v>
      </c>
      <c r="L23" s="20">
        <f t="shared" si="8"/>
        <v>0.25279999999999997</v>
      </c>
      <c r="M23" s="20">
        <f t="shared" si="8"/>
        <v>0.40192090314126699</v>
      </c>
      <c r="N23" s="20">
        <f t="shared" si="8"/>
        <v>0.34760000000000002</v>
      </c>
      <c r="O23" s="12">
        <f>N23-J23</f>
        <v>4.5341500217887021E-2</v>
      </c>
      <c r="P23" s="12">
        <f>N23-M23</f>
        <v>-5.4320903141266974E-2</v>
      </c>
    </row>
    <row r="24" spans="2:16" x14ac:dyDescent="0.3">
      <c r="B24" s="15" t="s">
        <v>97</v>
      </c>
      <c r="C24" s="109" t="s">
        <v>25</v>
      </c>
      <c r="D24" s="20">
        <v>0.25180000000000002</v>
      </c>
      <c r="E24" s="20">
        <v>0.24399999999999999</v>
      </c>
      <c r="F24" s="20">
        <f>E24-D24</f>
        <v>-7.8000000000000291E-3</v>
      </c>
      <c r="H24" s="20">
        <v>0.25180000000000002</v>
      </c>
      <c r="I24" s="20">
        <v>0.24679999999999999</v>
      </c>
      <c r="J24" s="20">
        <v>0.29550522666377321</v>
      </c>
      <c r="K24" s="20">
        <v>0.25927325903043391</v>
      </c>
      <c r="L24" s="20">
        <v>0.24399999999999999</v>
      </c>
      <c r="M24" s="20">
        <v>0.39221319048956149</v>
      </c>
      <c r="N24" s="20">
        <v>0.33650000000000002</v>
      </c>
      <c r="O24" s="12">
        <f>N24-J24</f>
        <v>4.0994773336226809E-2</v>
      </c>
      <c r="P24" s="12">
        <f>N24-M24</f>
        <v>-5.571319048956147E-2</v>
      </c>
    </row>
    <row r="25" spans="2:16" x14ac:dyDescent="0.3">
      <c r="B25" s="15" t="s">
        <v>98</v>
      </c>
      <c r="C25" s="109" t="s">
        <v>25</v>
      </c>
      <c r="D25" s="20">
        <v>0</v>
      </c>
      <c r="E25" s="20">
        <v>8.8000000000000005E-3</v>
      </c>
      <c r="F25" s="20">
        <f>E25-D25</f>
        <v>8.8000000000000005E-3</v>
      </c>
      <c r="H25" s="20">
        <v>0</v>
      </c>
      <c r="I25" s="20">
        <v>7.3000000000000001E-3</v>
      </c>
      <c r="J25" s="20">
        <v>6.7532731183397882E-3</v>
      </c>
      <c r="K25" s="20">
        <v>7.5564682099420744E-3</v>
      </c>
      <c r="L25" s="20">
        <v>8.8000000000000005E-3</v>
      </c>
      <c r="M25" s="20">
        <v>9.707712651705511E-3</v>
      </c>
      <c r="N25" s="20">
        <v>1.11E-2</v>
      </c>
      <c r="O25" s="12">
        <f>N25-J25</f>
        <v>4.3467268816602123E-3</v>
      </c>
      <c r="P25" s="12">
        <f>N25-M25</f>
        <v>1.3922873482944895E-3</v>
      </c>
    </row>
    <row r="26" spans="2:16" x14ac:dyDescent="0.3">
      <c r="B26" s="72" t="s">
        <v>99</v>
      </c>
      <c r="C26" s="125"/>
      <c r="D26" s="73"/>
      <c r="E26" s="74"/>
      <c r="F26" s="73"/>
      <c r="H26" s="73"/>
      <c r="I26" s="73"/>
      <c r="J26" s="73"/>
      <c r="K26" s="73"/>
      <c r="L26" s="73"/>
      <c r="M26" s="73"/>
      <c r="N26" s="73"/>
      <c r="O26" s="73"/>
      <c r="P26" s="73"/>
    </row>
    <row r="28" spans="2:16" x14ac:dyDescent="0.3">
      <c r="B28" s="7" t="s">
        <v>100</v>
      </c>
      <c r="C28" s="8" t="str">
        <f>C$5</f>
        <v>Unit</v>
      </c>
      <c r="D28" s="9" t="str">
        <f>D$5</f>
        <v>FY25</v>
      </c>
      <c r="E28" s="9" t="str">
        <f t="shared" ref="E28:P28" si="9">E$5</f>
        <v>FY26</v>
      </c>
      <c r="F28" s="9" t="str">
        <f t="shared" si="9"/>
        <v>YoY Δ</v>
      </c>
      <c r="H28" s="9" t="str">
        <f t="shared" si="9"/>
        <v>Q4FY25</v>
      </c>
      <c r="I28" s="9" t="str">
        <f t="shared" si="9"/>
        <v>Q1FY26</v>
      </c>
      <c r="J28" s="9" t="str">
        <f t="shared" si="9"/>
        <v>Q2FY26</v>
      </c>
      <c r="K28" s="9" t="str">
        <f t="shared" si="9"/>
        <v>Q3FY26</v>
      </c>
      <c r="L28" s="9" t="str">
        <f t="shared" si="9"/>
        <v>Q4FY26</v>
      </c>
      <c r="M28" s="9" t="str">
        <f t="shared" si="9"/>
        <v>Q1FY27</v>
      </c>
      <c r="N28" s="9" t="str">
        <f t="shared" si="9"/>
        <v>Q2FY27</v>
      </c>
      <c r="O28" s="9" t="str">
        <f t="shared" si="9"/>
        <v>YoY Δ</v>
      </c>
      <c r="P28" s="9" t="str">
        <f t="shared" si="9"/>
        <v>QoQ Δ</v>
      </c>
    </row>
    <row r="29" spans="2:16" x14ac:dyDescent="0.3">
      <c r="B29" s="15" t="s">
        <v>101</v>
      </c>
      <c r="C29" s="109"/>
      <c r="D29" s="57" t="s">
        <v>102</v>
      </c>
      <c r="E29" s="57" t="s">
        <v>103</v>
      </c>
      <c r="F29" s="13"/>
      <c r="H29" s="57" t="s">
        <v>102</v>
      </c>
      <c r="I29" s="57" t="s">
        <v>102</v>
      </c>
      <c r="J29" s="57" t="s">
        <v>102</v>
      </c>
      <c r="K29" s="57" t="s">
        <v>102</v>
      </c>
      <c r="L29" s="57" t="s">
        <v>103</v>
      </c>
      <c r="M29" s="57" t="s">
        <v>103</v>
      </c>
      <c r="N29" s="57" t="s">
        <v>103</v>
      </c>
      <c r="O29" s="13"/>
      <c r="P29" s="13"/>
    </row>
    <row r="30" spans="2:16" x14ac:dyDescent="0.3">
      <c r="B30" s="15" t="s">
        <v>104</v>
      </c>
      <c r="C30" s="109"/>
      <c r="D30" s="13"/>
      <c r="E30" s="57" t="s">
        <v>103</v>
      </c>
      <c r="F30" s="13"/>
      <c r="H30" s="13"/>
      <c r="I30" s="13"/>
      <c r="J30" s="13"/>
      <c r="K30" s="13" t="s">
        <v>103</v>
      </c>
      <c r="L30" s="57" t="s">
        <v>103</v>
      </c>
      <c r="M30" s="57" t="s">
        <v>103</v>
      </c>
      <c r="N30" s="57" t="s">
        <v>103</v>
      </c>
      <c r="O30" s="13"/>
      <c r="P30" s="13"/>
    </row>
    <row r="31" spans="2:16" x14ac:dyDescent="0.3">
      <c r="B31" s="15" t="s">
        <v>105</v>
      </c>
      <c r="C31" s="109"/>
      <c r="D31" s="57" t="s">
        <v>103</v>
      </c>
      <c r="E31" s="57" t="s">
        <v>103</v>
      </c>
      <c r="F31" s="13"/>
      <c r="H31" s="57" t="s">
        <v>103</v>
      </c>
      <c r="I31" s="57" t="s">
        <v>103</v>
      </c>
      <c r="J31" s="57" t="s">
        <v>103</v>
      </c>
      <c r="K31" s="13" t="s">
        <v>103</v>
      </c>
      <c r="L31" s="57" t="s">
        <v>103</v>
      </c>
      <c r="M31" s="57" t="s">
        <v>103</v>
      </c>
      <c r="N31" s="144" t="s">
        <v>187</v>
      </c>
      <c r="O31" s="13"/>
      <c r="P31" s="13"/>
    </row>
    <row r="33" spans="2:16" x14ac:dyDescent="0.3">
      <c r="B33" s="61" t="s">
        <v>106</v>
      </c>
      <c r="C33" s="8" t="str">
        <f>C$5</f>
        <v>Unit</v>
      </c>
      <c r="D33" s="9" t="str">
        <f>D$5</f>
        <v>FY25</v>
      </c>
      <c r="E33" s="9" t="str">
        <f t="shared" ref="E33:P33" si="10">E$5</f>
        <v>FY26</v>
      </c>
      <c r="F33" s="9" t="str">
        <f t="shared" si="10"/>
        <v>YoY Δ</v>
      </c>
      <c r="H33" s="9" t="str">
        <f t="shared" si="10"/>
        <v>Q4FY25</v>
      </c>
      <c r="I33" s="9" t="str">
        <f t="shared" si="10"/>
        <v>Q1FY26</v>
      </c>
      <c r="J33" s="9" t="str">
        <f t="shared" si="10"/>
        <v>Q2FY26</v>
      </c>
      <c r="K33" s="9" t="str">
        <f t="shared" si="10"/>
        <v>Q3FY26</v>
      </c>
      <c r="L33" s="9" t="str">
        <f t="shared" si="10"/>
        <v>Q4FY26</v>
      </c>
      <c r="M33" s="9" t="str">
        <f t="shared" si="10"/>
        <v>Q1FY27</v>
      </c>
      <c r="N33" s="9" t="str">
        <f t="shared" si="10"/>
        <v>Q2FY27</v>
      </c>
      <c r="O33" s="9" t="str">
        <f t="shared" si="10"/>
        <v>YoY Δ</v>
      </c>
      <c r="P33" s="9" t="str">
        <f t="shared" si="10"/>
        <v>QoQ Δ</v>
      </c>
    </row>
    <row r="34" spans="2:16" x14ac:dyDescent="0.3">
      <c r="B34" s="63" t="s">
        <v>107</v>
      </c>
      <c r="C34" s="117" t="s">
        <v>15</v>
      </c>
      <c r="D34" s="50">
        <v>1018.0037106059999</v>
      </c>
      <c r="E34" s="50">
        <v>2266.39</v>
      </c>
      <c r="F34" s="64">
        <f>IFERROR(E34/D34-1,100%)</f>
        <v>1.2263081915986902</v>
      </c>
      <c r="H34" s="50">
        <v>1018.0037106059999</v>
      </c>
      <c r="I34" s="50">
        <v>1552.03</v>
      </c>
      <c r="J34" s="50">
        <v>1828.8889999999999</v>
      </c>
      <c r="K34" s="50">
        <v>1916.193</v>
      </c>
      <c r="L34" s="50">
        <v>2266.39</v>
      </c>
      <c r="M34" s="50">
        <v>2337.23</v>
      </c>
      <c r="N34" s="50">
        <v>2851.44</v>
      </c>
      <c r="O34" s="65">
        <f>N34/J34-1</f>
        <v>0.55911047636023858</v>
      </c>
      <c r="P34" s="65">
        <f>N34/M34-1</f>
        <v>0.22000830042400632</v>
      </c>
    </row>
    <row r="35" spans="2:16" x14ac:dyDescent="0.3">
      <c r="B35" s="22" t="s">
        <v>108</v>
      </c>
      <c r="C35" s="109" t="s">
        <v>15</v>
      </c>
      <c r="D35" s="16">
        <v>583.75651873499999</v>
      </c>
      <c r="E35" s="16">
        <v>1221.83</v>
      </c>
      <c r="F35" s="12">
        <f>IFERROR(E35/D35-1,100%)</f>
        <v>1.0930472907569491</v>
      </c>
      <c r="H35" s="16">
        <v>583.75651873499999</v>
      </c>
      <c r="I35" s="16">
        <v>765.76</v>
      </c>
      <c r="J35" s="16">
        <v>832.56000000000006</v>
      </c>
      <c r="K35" s="16">
        <v>950.81000000000006</v>
      </c>
      <c r="L35" s="16">
        <v>1221.83</v>
      </c>
      <c r="M35" s="50">
        <v>1786.82</v>
      </c>
      <c r="N35" s="16">
        <v>2033.97</v>
      </c>
      <c r="O35" s="66">
        <f>N35/J35-1</f>
        <v>1.4430311328913228</v>
      </c>
      <c r="P35" s="66">
        <f>N35/M35-1</f>
        <v>0.13831835327565178</v>
      </c>
    </row>
    <row r="36" spans="2:16" x14ac:dyDescent="0.3">
      <c r="B36" s="22" t="s">
        <v>109</v>
      </c>
      <c r="C36" s="109" t="s">
        <v>15</v>
      </c>
      <c r="D36" s="16">
        <v>10.319301810000001</v>
      </c>
      <c r="E36" s="16">
        <v>21.963200000000001</v>
      </c>
      <c r="F36" s="12">
        <f>IFERROR(E36/D36-1,100%)</f>
        <v>1.1283610465502996</v>
      </c>
      <c r="H36" s="16">
        <v>10.319301810000001</v>
      </c>
      <c r="I36" s="16">
        <v>43.3</v>
      </c>
      <c r="J36" s="16">
        <v>55.328999999999994</v>
      </c>
      <c r="K36" s="16">
        <v>43.617000000000004</v>
      </c>
      <c r="L36" s="16">
        <v>21.963200000000001</v>
      </c>
      <c r="M36" s="50">
        <v>160.38999999999999</v>
      </c>
      <c r="N36" s="16">
        <v>232.65</v>
      </c>
      <c r="O36" s="66">
        <f>N36/J36-1</f>
        <v>3.2048473675649305</v>
      </c>
      <c r="P36" s="66">
        <f>N36/M36-1</f>
        <v>0.45052684082548811</v>
      </c>
    </row>
    <row r="37" spans="2:16" s="6" customFormat="1" x14ac:dyDescent="0.3">
      <c r="B37" s="69" t="s">
        <v>93</v>
      </c>
      <c r="C37" s="124" t="s">
        <v>15</v>
      </c>
      <c r="D37" s="70">
        <f>SUM(D34:D36)</f>
        <v>1612.0795311510001</v>
      </c>
      <c r="E37" s="70">
        <f>SUM(E34:E36)</f>
        <v>3510.1831999999999</v>
      </c>
      <c r="F37" s="71">
        <f>IFERROR(E37/D37-1,100%)</f>
        <v>1.1774255749614184</v>
      </c>
      <c r="G37"/>
      <c r="H37" s="70">
        <f t="shared" ref="H37:N37" si="11">SUM(H34:H36)</f>
        <v>1612.0795311510001</v>
      </c>
      <c r="I37" s="70">
        <f t="shared" si="11"/>
        <v>2361.09</v>
      </c>
      <c r="J37" s="70">
        <f t="shared" si="11"/>
        <v>2716.7780000000002</v>
      </c>
      <c r="K37" s="70">
        <f t="shared" si="11"/>
        <v>2910.6200000000003</v>
      </c>
      <c r="L37" s="70">
        <f t="shared" si="11"/>
        <v>3510.1831999999999</v>
      </c>
      <c r="M37" s="70">
        <f t="shared" si="11"/>
        <v>4284.4400000000005</v>
      </c>
      <c r="N37" s="70">
        <f t="shared" si="11"/>
        <v>5118.0599999999995</v>
      </c>
      <c r="O37" s="71">
        <f>N37/J37-1</f>
        <v>0.88387126220839507</v>
      </c>
      <c r="P37" s="71">
        <f>N37/M37-1</f>
        <v>0.1945691852377438</v>
      </c>
    </row>
    <row r="39" spans="2:16" x14ac:dyDescent="0.3">
      <c r="M39" s="132"/>
      <c r="N39" s="149"/>
    </row>
    <row r="40" spans="2:16" x14ac:dyDescent="0.3">
      <c r="M40" s="132"/>
      <c r="N40" s="149"/>
    </row>
    <row r="41" spans="2:16" x14ac:dyDescent="0.3">
      <c r="M41" s="132"/>
      <c r="N41" s="149"/>
    </row>
  </sheetData>
  <pageMargins left="0.7" right="0.7" top="0.75" bottom="0.75" header="0.3" footer="0.3"/>
  <pageSetup paperSize="9" scale="44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8FCAA-5E6A-450B-B6AC-4FB2A37E1714}">
  <dimension ref="B5:R60"/>
  <sheetViews>
    <sheetView showGridLines="0" zoomScale="70" zoomScaleNormal="70" workbookViewId="0"/>
  </sheetViews>
  <sheetFormatPr defaultRowHeight="14.4" x14ac:dyDescent="0.3"/>
  <cols>
    <col min="1" max="1" width="1.44140625" customWidth="1"/>
    <col min="2" max="2" width="48" bestFit="1" customWidth="1"/>
    <col min="3" max="3" width="10.88671875" style="107" customWidth="1"/>
    <col min="4" max="5" width="16.33203125" customWidth="1"/>
    <col min="6" max="6" width="12.77734375" customWidth="1"/>
    <col min="7" max="7" width="2.21875" customWidth="1"/>
    <col min="8" max="14" width="14.5546875" customWidth="1"/>
    <col min="15" max="16" width="12.77734375" customWidth="1"/>
  </cols>
  <sheetData>
    <row r="5" spans="2:18" x14ac:dyDescent="0.3">
      <c r="B5" s="7" t="s">
        <v>110</v>
      </c>
      <c r="C5" s="8" t="s">
        <v>1</v>
      </c>
      <c r="D5" s="9" t="s">
        <v>2</v>
      </c>
      <c r="E5" s="9" t="s">
        <v>3</v>
      </c>
      <c r="F5" s="9" t="s">
        <v>4</v>
      </c>
      <c r="H5" s="9" t="s">
        <v>5</v>
      </c>
      <c r="I5" s="9" t="s">
        <v>180</v>
      </c>
      <c r="J5" s="9" t="s">
        <v>184</v>
      </c>
      <c r="K5" s="9" t="s">
        <v>6</v>
      </c>
      <c r="L5" s="9" t="s">
        <v>7</v>
      </c>
      <c r="M5" s="9" t="s">
        <v>181</v>
      </c>
      <c r="N5" s="9" t="s">
        <v>185</v>
      </c>
      <c r="O5" s="9" t="s">
        <v>4</v>
      </c>
      <c r="P5" s="9" t="s">
        <v>8</v>
      </c>
    </row>
    <row r="6" spans="2:18" s="6" customFormat="1" x14ac:dyDescent="0.3">
      <c r="B6" s="17" t="s">
        <v>111</v>
      </c>
      <c r="C6" s="110"/>
      <c r="D6" s="18"/>
      <c r="E6" s="18"/>
      <c r="F6" s="18"/>
      <c r="G6"/>
      <c r="H6" s="18"/>
      <c r="I6" s="18"/>
      <c r="J6" s="18"/>
      <c r="K6" s="18"/>
      <c r="L6" s="18"/>
      <c r="M6" s="18"/>
      <c r="N6" s="18"/>
      <c r="O6" s="18"/>
      <c r="P6" s="18"/>
    </row>
    <row r="7" spans="2:18" x14ac:dyDescent="0.3">
      <c r="B7" s="22" t="s">
        <v>112</v>
      </c>
      <c r="C7" s="109" t="s">
        <v>15</v>
      </c>
      <c r="D7" s="16">
        <v>4011.1240000000007</v>
      </c>
      <c r="E7" s="16">
        <v>6548.3548000000001</v>
      </c>
      <c r="F7" s="12">
        <f>E7/D7-1</f>
        <v>0.63254858239236667</v>
      </c>
      <c r="H7" s="16">
        <v>4011.1240000000007</v>
      </c>
      <c r="I7" s="16">
        <v>4845.9899999999989</v>
      </c>
      <c r="J7" s="16">
        <v>5306.3590000000004</v>
      </c>
      <c r="K7" s="16">
        <v>5612.2849999999999</v>
      </c>
      <c r="L7" s="16">
        <v>6548.3548000000001</v>
      </c>
      <c r="M7" s="16">
        <v>7383.8464859170062</v>
      </c>
      <c r="N7" s="16">
        <v>8579.6190000000006</v>
      </c>
      <c r="O7" s="65">
        <f>N7/J7-1</f>
        <v>0.61685611546448338</v>
      </c>
      <c r="P7" s="65">
        <f>N7/M7-1</f>
        <v>0.16194438987371362</v>
      </c>
    </row>
    <row r="8" spans="2:18" x14ac:dyDescent="0.3">
      <c r="B8" s="22" t="s">
        <v>113</v>
      </c>
      <c r="C8" s="109" t="s">
        <v>15</v>
      </c>
      <c r="D8" s="16">
        <v>75.513999999999996</v>
      </c>
      <c r="E8" s="16">
        <v>518.08420000000001</v>
      </c>
      <c r="F8" s="12">
        <f>E8/D8-1</f>
        <v>5.860770188309453</v>
      </c>
      <c r="H8" s="16">
        <v>75.513999999999996</v>
      </c>
      <c r="I8" s="16">
        <v>125.55</v>
      </c>
      <c r="J8" s="16">
        <v>226.41800000000003</v>
      </c>
      <c r="K8" s="16">
        <v>343.46799999999996</v>
      </c>
      <c r="L8" s="16">
        <v>518.08420000000001</v>
      </c>
      <c r="M8" s="16">
        <v>616.9</v>
      </c>
      <c r="N8" s="16">
        <v>737.15</v>
      </c>
      <c r="O8" s="65">
        <f>N8/J8-1</f>
        <v>2.2557040517980012</v>
      </c>
      <c r="P8" s="65">
        <f>N8/M8-1</f>
        <v>0.19492624412384507</v>
      </c>
    </row>
    <row r="9" spans="2:18" x14ac:dyDescent="0.3">
      <c r="B9" s="22" t="s">
        <v>114</v>
      </c>
      <c r="C9" s="108" t="s">
        <v>25</v>
      </c>
      <c r="D9" s="12">
        <f>D7/SUM(D$7:D$8)</f>
        <v>0.9815217300871768</v>
      </c>
      <c r="E9" s="12">
        <f>E7/SUM(E$7:E$8)</f>
        <v>0.92668383608773808</v>
      </c>
      <c r="F9" s="12">
        <f>E9-D9</f>
        <v>-5.4837893999438725E-2</v>
      </c>
      <c r="H9" s="12">
        <f t="shared" ref="H9:N10" si="0">H7/SUM(H$7:H$8)</f>
        <v>0.9815217300871768</v>
      </c>
      <c r="I9" s="12">
        <f t="shared" si="0"/>
        <v>0.9747462556873725</v>
      </c>
      <c r="J9" s="12">
        <f t="shared" si="0"/>
        <v>0.95907696984714919</v>
      </c>
      <c r="K9" s="12">
        <f t="shared" si="0"/>
        <v>0.94233004625947381</v>
      </c>
      <c r="L9" s="12">
        <f t="shared" si="0"/>
        <v>0.92668383608773808</v>
      </c>
      <c r="M9" s="12">
        <f t="shared" si="0"/>
        <v>0.92289469475306174</v>
      </c>
      <c r="N9" s="12">
        <f t="shared" si="0"/>
        <v>0.92087922325862115</v>
      </c>
      <c r="O9" s="12">
        <f>N9-J9</f>
        <v>-3.8197746588528037E-2</v>
      </c>
      <c r="P9" s="12">
        <f>N9-M9</f>
        <v>-2.0154714944405905E-3</v>
      </c>
    </row>
    <row r="10" spans="2:18" x14ac:dyDescent="0.3">
      <c r="B10" s="22" t="s">
        <v>115</v>
      </c>
      <c r="C10" s="108" t="s">
        <v>25</v>
      </c>
      <c r="D10" s="12">
        <f>D8/SUM(D$7:D$8)</f>
        <v>1.8478269912823201E-2</v>
      </c>
      <c r="E10" s="12">
        <f>E8/SUM(E$7:E$8)</f>
        <v>7.3316163912261895E-2</v>
      </c>
      <c r="F10" s="12">
        <f>E10-D10</f>
        <v>5.4837893999438697E-2</v>
      </c>
      <c r="H10" s="12">
        <f t="shared" si="0"/>
        <v>1.8478269912823201E-2</v>
      </c>
      <c r="I10" s="12">
        <f t="shared" si="0"/>
        <v>2.5253744312627481E-2</v>
      </c>
      <c r="J10" s="12">
        <f t="shared" si="0"/>
        <v>4.0923030152850919E-2</v>
      </c>
      <c r="K10" s="12">
        <f t="shared" si="0"/>
        <v>5.7669953740526171E-2</v>
      </c>
      <c r="L10" s="12">
        <f t="shared" si="0"/>
        <v>7.3316163912261895E-2</v>
      </c>
      <c r="M10" s="12">
        <f t="shared" si="0"/>
        <v>7.7105305246938344E-2</v>
      </c>
      <c r="N10" s="12">
        <f t="shared" si="0"/>
        <v>7.9120776741378906E-2</v>
      </c>
      <c r="O10" s="12">
        <f>N10-J10</f>
        <v>3.8197746588527988E-2</v>
      </c>
      <c r="P10" s="12">
        <f>N10-M10</f>
        <v>2.0154714944405627E-3</v>
      </c>
    </row>
    <row r="11" spans="2:18" s="6" customFormat="1" x14ac:dyDescent="0.3">
      <c r="B11" s="17" t="s">
        <v>116</v>
      </c>
      <c r="C11" s="110"/>
      <c r="D11" s="18"/>
      <c r="E11" s="53"/>
      <c r="F11" s="18"/>
      <c r="G11"/>
      <c r="H11" s="18"/>
      <c r="I11" s="18"/>
      <c r="J11" s="18"/>
      <c r="K11" s="18"/>
      <c r="L11" s="18"/>
      <c r="M11" s="18"/>
      <c r="N11" s="18"/>
      <c r="O11" s="18"/>
      <c r="P11" s="18"/>
    </row>
    <row r="12" spans="2:18" x14ac:dyDescent="0.3">
      <c r="B12" s="22" t="s">
        <v>117</v>
      </c>
      <c r="C12" s="109" t="s">
        <v>15</v>
      </c>
      <c r="D12" s="16">
        <v>2474.558</v>
      </c>
      <c r="E12" s="16">
        <v>3556.26</v>
      </c>
      <c r="F12" s="12">
        <f>E12/D12-1</f>
        <v>0.43712937825664233</v>
      </c>
      <c r="H12" s="16">
        <v>2474.558</v>
      </c>
      <c r="I12" s="16">
        <v>2610.4499999999998</v>
      </c>
      <c r="J12" s="16">
        <v>2815.9989999999998</v>
      </c>
      <c r="K12" s="16">
        <v>3045.1327020000003</v>
      </c>
      <c r="L12" s="16">
        <v>3556.26</v>
      </c>
      <c r="M12" s="16">
        <v>3716.2979440120071</v>
      </c>
      <c r="N12" s="16">
        <v>4198.7070000000003</v>
      </c>
      <c r="O12" s="65">
        <f>N12/J12-1</f>
        <v>0.49101864027650599</v>
      </c>
      <c r="P12" s="65">
        <f>N12/M12-1</f>
        <v>0.12980903664230925</v>
      </c>
    </row>
    <row r="13" spans="2:18" x14ac:dyDescent="0.3">
      <c r="B13" s="22" t="s">
        <v>118</v>
      </c>
      <c r="C13" s="109" t="s">
        <v>15</v>
      </c>
      <c r="D13" s="16">
        <v>1612.08</v>
      </c>
      <c r="E13" s="16">
        <v>3510.1790000000001</v>
      </c>
      <c r="F13" s="12">
        <f>E13/D13-1</f>
        <v>1.1774223363604785</v>
      </c>
      <c r="H13" s="16">
        <v>1612.08</v>
      </c>
      <c r="I13" s="16">
        <v>2361.0899999999997</v>
      </c>
      <c r="J13" s="16">
        <v>2716.7779999999998</v>
      </c>
      <c r="K13" s="16">
        <v>2910.6200000000003</v>
      </c>
      <c r="L13" s="16">
        <v>3510.1790000000001</v>
      </c>
      <c r="M13" s="16">
        <v>4284.4485419049988</v>
      </c>
      <c r="N13" s="16">
        <v>5118.0620000000008</v>
      </c>
      <c r="O13" s="65">
        <f>N13/J13-1</f>
        <v>0.88387199837454555</v>
      </c>
      <c r="P13" s="65">
        <f>N13/M13-1</f>
        <v>0.194567270429709</v>
      </c>
      <c r="R13" s="142"/>
    </row>
    <row r="14" spans="2:18" x14ac:dyDescent="0.3">
      <c r="B14" s="22" t="s">
        <v>119</v>
      </c>
      <c r="C14" s="108" t="s">
        <v>25</v>
      </c>
      <c r="D14" s="12">
        <f>D12/SUM(D$12:D$13)</f>
        <v>0.6055241496800059</v>
      </c>
      <c r="E14" s="12">
        <f>E12/SUM(E$12:E$13)</f>
        <v>0.50326055315838714</v>
      </c>
      <c r="F14" s="12">
        <f>E14-D14</f>
        <v>-0.10226359652161876</v>
      </c>
      <c r="H14" s="12">
        <f t="shared" ref="H14:N15" si="1">H12/SUM(H$12:H$13)</f>
        <v>0.6055241496800059</v>
      </c>
      <c r="I14" s="12">
        <f t="shared" si="1"/>
        <v>0.52507874823495337</v>
      </c>
      <c r="J14" s="12">
        <f t="shared" si="1"/>
        <v>0.5089666545389413</v>
      </c>
      <c r="K14" s="12">
        <f t="shared" si="1"/>
        <v>0.5112926701905226</v>
      </c>
      <c r="L14" s="12">
        <f t="shared" si="1"/>
        <v>0.50326055315838714</v>
      </c>
      <c r="M14" s="12">
        <f t="shared" si="1"/>
        <v>0.46449390073207192</v>
      </c>
      <c r="N14" s="12">
        <f t="shared" si="1"/>
        <v>0.45066127538420242</v>
      </c>
      <c r="O14" s="12">
        <f>N14-J14</f>
        <v>-5.8305379154738879E-2</v>
      </c>
      <c r="P14" s="12">
        <f>N14-M14</f>
        <v>-1.3832625347869498E-2</v>
      </c>
    </row>
    <row r="15" spans="2:18" x14ac:dyDescent="0.3">
      <c r="B15" s="22" t="s">
        <v>120</v>
      </c>
      <c r="C15" s="108" t="s">
        <v>25</v>
      </c>
      <c r="D15" s="12">
        <f>D13/SUM(D$12:D$13)</f>
        <v>0.3944758503199941</v>
      </c>
      <c r="E15" s="12">
        <f>E13/SUM(E$12:E$13)</f>
        <v>0.49673944684161286</v>
      </c>
      <c r="F15" s="12">
        <f>E15-D15</f>
        <v>0.10226359652161876</v>
      </c>
      <c r="H15" s="12">
        <f t="shared" si="1"/>
        <v>0.3944758503199941</v>
      </c>
      <c r="I15" s="12">
        <f t="shared" si="1"/>
        <v>0.47492125176504668</v>
      </c>
      <c r="J15" s="12">
        <f t="shared" si="1"/>
        <v>0.49103334546105865</v>
      </c>
      <c r="K15" s="12">
        <f t="shared" si="1"/>
        <v>0.4887073298094774</v>
      </c>
      <c r="L15" s="12">
        <f t="shared" si="1"/>
        <v>0.49673944684161286</v>
      </c>
      <c r="M15" s="12">
        <f t="shared" si="1"/>
        <v>0.53550609926792803</v>
      </c>
      <c r="N15" s="12">
        <f t="shared" si="1"/>
        <v>0.54933872461579769</v>
      </c>
      <c r="O15" s="12">
        <f>N15-J15</f>
        <v>5.8305379154739045E-2</v>
      </c>
      <c r="P15" s="12">
        <f>N15-M15</f>
        <v>1.3832625347869665E-2</v>
      </c>
    </row>
    <row r="16" spans="2:18" s="6" customFormat="1" x14ac:dyDescent="0.3">
      <c r="B16" s="17" t="s">
        <v>121</v>
      </c>
      <c r="C16" s="110"/>
      <c r="D16" s="18"/>
      <c r="E16" s="18"/>
      <c r="F16" s="18"/>
      <c r="G16"/>
      <c r="H16" s="18"/>
      <c r="I16" s="18"/>
      <c r="J16" s="18"/>
      <c r="K16" s="18"/>
      <c r="L16" s="18"/>
      <c r="M16" s="18"/>
      <c r="N16" s="18"/>
      <c r="O16" s="18"/>
      <c r="P16" s="18"/>
    </row>
    <row r="17" spans="2:16" x14ac:dyDescent="0.3">
      <c r="B17" s="22" t="s">
        <v>122</v>
      </c>
      <c r="C17" s="109" t="s">
        <v>15</v>
      </c>
      <c r="D17" s="16">
        <v>1091.057</v>
      </c>
      <c r="E17" s="16">
        <v>3569.07</v>
      </c>
      <c r="F17" s="12">
        <f>E17/D17-1</f>
        <v>2.2712039792604788</v>
      </c>
      <c r="H17" s="16">
        <v>1091.057</v>
      </c>
      <c r="I17" s="16">
        <v>1721.8633209599093</v>
      </c>
      <c r="J17" s="16">
        <v>2367.35</v>
      </c>
      <c r="K17" s="16">
        <v>2940.7370000000001</v>
      </c>
      <c r="L17" s="16">
        <v>3569.07</v>
      </c>
      <c r="M17" s="16">
        <v>3888.75</v>
      </c>
      <c r="N17" s="16">
        <v>4403.1490000000003</v>
      </c>
      <c r="O17" s="65">
        <f>N17/J17-1</f>
        <v>0.85994846558388094</v>
      </c>
      <c r="P17" s="65">
        <f>N17/M17-1</f>
        <v>0.1322787528126006</v>
      </c>
    </row>
    <row r="18" spans="2:16" x14ac:dyDescent="0.3">
      <c r="B18" s="22" t="s">
        <v>123</v>
      </c>
      <c r="C18" s="109" t="s">
        <v>15</v>
      </c>
      <c r="D18" s="16">
        <v>2995.5810000000006</v>
      </c>
      <c r="E18" s="16">
        <v>3497.37</v>
      </c>
      <c r="F18" s="12">
        <f>E18/D18-1</f>
        <v>0.16750974184974443</v>
      </c>
      <c r="H18" s="16">
        <v>2995.5810000000006</v>
      </c>
      <c r="I18" s="16">
        <v>3249.6766790400898</v>
      </c>
      <c r="J18" s="16">
        <v>3165.4270000000006</v>
      </c>
      <c r="K18" s="16">
        <v>3015.0160000000001</v>
      </c>
      <c r="L18" s="16">
        <v>3497.37</v>
      </c>
      <c r="M18" s="16">
        <v>4111.9964859170059</v>
      </c>
      <c r="N18" s="16">
        <v>4913.62</v>
      </c>
      <c r="O18" s="65">
        <f>N18/J18-1</f>
        <v>0.5522771493387777</v>
      </c>
      <c r="P18" s="65">
        <f>N18/M18-1</f>
        <v>0.19494751924726561</v>
      </c>
    </row>
    <row r="19" spans="2:16" x14ac:dyDescent="0.3">
      <c r="B19" s="19" t="s">
        <v>124</v>
      </c>
      <c r="C19" s="109" t="s">
        <v>25</v>
      </c>
      <c r="D19" s="12">
        <f>D18/SUM(D17:D18)</f>
        <v>0.73301843716032589</v>
      </c>
      <c r="E19" s="12">
        <f>E18/SUM(E17:E18)</f>
        <v>0.49492672406473409</v>
      </c>
      <c r="F19" s="12">
        <f>E19-D19</f>
        <v>-0.23809171309559179</v>
      </c>
      <c r="H19" s="12">
        <f t="shared" ref="H19:N19" si="2">H18/SUM(H17:H18)</f>
        <v>0.73301843716032589</v>
      </c>
      <c r="I19" s="12">
        <f t="shared" si="2"/>
        <v>0.65365594544951677</v>
      </c>
      <c r="J19" s="12">
        <f t="shared" si="2"/>
        <v>0.57212264293319626</v>
      </c>
      <c r="K19" s="12">
        <f t="shared" si="2"/>
        <v>0.50623590333581658</v>
      </c>
      <c r="L19" s="12">
        <f t="shared" si="2"/>
        <v>0.49492672406473409</v>
      </c>
      <c r="M19" s="12">
        <f t="shared" si="2"/>
        <v>0.51395160353536806</v>
      </c>
      <c r="N19" s="12">
        <f t="shared" si="2"/>
        <v>0.5273952804883324</v>
      </c>
      <c r="O19" s="12">
        <f>N19-J19</f>
        <v>-4.4727362444863861E-2</v>
      </c>
      <c r="P19" s="12">
        <f>N19-M19</f>
        <v>1.3443676952964334E-2</v>
      </c>
    </row>
    <row r="20" spans="2:16" s="6" customFormat="1" x14ac:dyDescent="0.3">
      <c r="B20" s="17" t="s">
        <v>125</v>
      </c>
      <c r="C20" s="110"/>
      <c r="D20" s="18"/>
      <c r="E20" s="18"/>
      <c r="F20" s="18"/>
      <c r="G20"/>
      <c r="H20" s="18"/>
      <c r="I20" s="18"/>
      <c r="J20" s="18"/>
      <c r="K20" s="18"/>
      <c r="L20" s="18"/>
      <c r="M20" s="18"/>
      <c r="N20" s="18"/>
      <c r="O20" s="18"/>
      <c r="P20" s="18"/>
    </row>
    <row r="21" spans="2:16" x14ac:dyDescent="0.3">
      <c r="B21" s="19" t="s">
        <v>126</v>
      </c>
      <c r="C21" s="109" t="s">
        <v>15</v>
      </c>
      <c r="D21" s="16">
        <v>1344.88</v>
      </c>
      <c r="E21" s="16">
        <v>2529.9699999999998</v>
      </c>
      <c r="F21" s="12">
        <f>E21/D21-1</f>
        <v>0.88118642555469595</v>
      </c>
      <c r="H21" s="16">
        <v>1344.88</v>
      </c>
      <c r="I21" s="16">
        <v>1698.3894315299999</v>
      </c>
      <c r="J21" s="16">
        <v>1916.51083795301</v>
      </c>
      <c r="K21" s="16">
        <v>2084.3000000000002</v>
      </c>
      <c r="L21" s="16">
        <v>2529.9699999999998</v>
      </c>
      <c r="M21" s="133">
        <v>2843.71</v>
      </c>
      <c r="N21" s="16">
        <v>3344.2241788159999</v>
      </c>
      <c r="O21" s="65">
        <f>N21/J21-1</f>
        <v>0.74495448321487423</v>
      </c>
      <c r="P21" s="65">
        <f>N21/M21-1</f>
        <v>0.17600746166662562</v>
      </c>
    </row>
    <row r="22" spans="2:16" x14ac:dyDescent="0.3">
      <c r="B22" s="19" t="s">
        <v>127</v>
      </c>
      <c r="C22" s="109" t="s">
        <v>15</v>
      </c>
      <c r="D22" s="16">
        <v>1188.1600000000001</v>
      </c>
      <c r="E22" s="16">
        <v>1816.99183274701</v>
      </c>
      <c r="F22" s="12">
        <f>E22/D22-1</f>
        <v>0.52924844528263026</v>
      </c>
      <c r="H22" s="16">
        <v>1188.1600000000001</v>
      </c>
      <c r="I22" s="16">
        <v>1398.6102519569999</v>
      </c>
      <c r="J22" s="16">
        <v>1515.3732055309999</v>
      </c>
      <c r="K22" s="16">
        <v>1576.76</v>
      </c>
      <c r="L22" s="16">
        <v>1816.99183274701</v>
      </c>
      <c r="M22" s="133">
        <v>2068.08</v>
      </c>
      <c r="N22" s="16">
        <v>2427.2600000000002</v>
      </c>
      <c r="O22" s="65">
        <f>N22/J22-1</f>
        <v>0.6017572378478655</v>
      </c>
      <c r="P22" s="65">
        <f>N22/M22-1</f>
        <v>0.17367800085103102</v>
      </c>
    </row>
    <row r="23" spans="2:16" x14ac:dyDescent="0.3">
      <c r="B23" s="19" t="s">
        <v>128</v>
      </c>
      <c r="C23" s="109" t="s">
        <v>15</v>
      </c>
      <c r="D23" s="16">
        <v>785.01</v>
      </c>
      <c r="E23" s="16">
        <v>1530.09</v>
      </c>
      <c r="F23" s="12">
        <f>E23/D23-1</f>
        <v>0.94913440593113463</v>
      </c>
      <c r="H23" s="16">
        <v>785.01</v>
      </c>
      <c r="I23" s="16">
        <v>961.73486516300397</v>
      </c>
      <c r="J23" s="16">
        <v>1091.741577778</v>
      </c>
      <c r="K23" s="16">
        <v>1193.27</v>
      </c>
      <c r="L23" s="16">
        <v>1530.09</v>
      </c>
      <c r="M23" s="133">
        <v>1626.06</v>
      </c>
      <c r="N23" s="16">
        <v>1865.45</v>
      </c>
      <c r="O23" s="65">
        <f>N23/J23-1</f>
        <v>0.70869190838798457</v>
      </c>
      <c r="P23" s="65">
        <f>N23/M23-1</f>
        <v>0.14722088975806558</v>
      </c>
    </row>
    <row r="24" spans="2:16" x14ac:dyDescent="0.3">
      <c r="B24" s="19" t="s">
        <v>129</v>
      </c>
      <c r="C24" s="109" t="s">
        <v>15</v>
      </c>
      <c r="D24" s="16">
        <v>548.54999999999995</v>
      </c>
      <c r="E24" s="16">
        <v>955.73045755799399</v>
      </c>
      <c r="F24" s="12">
        <f>E24/D24-1</f>
        <v>0.74228503793272083</v>
      </c>
      <c r="H24" s="16">
        <v>548.54999999999995</v>
      </c>
      <c r="I24" s="16">
        <v>655.60966913100197</v>
      </c>
      <c r="J24" s="16">
        <v>720.03299818400001</v>
      </c>
      <c r="K24" s="16">
        <v>786.81</v>
      </c>
      <c r="L24" s="16">
        <v>955.73045755799399</v>
      </c>
      <c r="M24" s="133">
        <f>1078.81</f>
        <v>1078.81</v>
      </c>
      <c r="N24" s="16">
        <v>1248.27</v>
      </c>
      <c r="O24" s="65">
        <f>N24/J24-1</f>
        <v>0.7336288797156103</v>
      </c>
      <c r="P24" s="65">
        <f>N24/M24-1</f>
        <v>0.15708048683271381</v>
      </c>
    </row>
    <row r="25" spans="2:16" x14ac:dyDescent="0.3">
      <c r="B25" s="19" t="s">
        <v>130</v>
      </c>
      <c r="C25" s="109" t="s">
        <v>15</v>
      </c>
      <c r="D25" s="16">
        <v>220.04</v>
      </c>
      <c r="E25" s="16">
        <v>233.65345167700102</v>
      </c>
      <c r="F25" s="12">
        <f>E25/D25-1</f>
        <v>6.1868077063265803E-2</v>
      </c>
      <c r="H25" s="16">
        <v>220.04</v>
      </c>
      <c r="I25" s="16">
        <v>257.19893089199996</v>
      </c>
      <c r="J25" s="16">
        <v>289.11841512000001</v>
      </c>
      <c r="K25" s="16">
        <v>314.61</v>
      </c>
      <c r="L25" s="16">
        <v>233.65345167700102</v>
      </c>
      <c r="M25" s="133">
        <v>383.96</v>
      </c>
      <c r="N25" s="16">
        <v>431.43</v>
      </c>
      <c r="O25" s="65">
        <f>N25/J25-1</f>
        <v>0.49222594424133415</v>
      </c>
      <c r="P25" s="65">
        <f>N25/M25-1</f>
        <v>0.12363267006979894</v>
      </c>
    </row>
    <row r="26" spans="2:16" s="6" customFormat="1" x14ac:dyDescent="0.3">
      <c r="B26" s="19" t="str">
        <f>B21&amp;" %"</f>
        <v>South(1) %</v>
      </c>
      <c r="C26" s="108" t="s">
        <v>25</v>
      </c>
      <c r="D26" s="12">
        <f t="shared" ref="D26:E30" si="3">D21/SUM(D$21:D$25)</f>
        <v>0.32909187009376895</v>
      </c>
      <c r="E26" s="12">
        <f t="shared" si="3"/>
        <v>0.3580263222333343</v>
      </c>
      <c r="F26" s="12">
        <f>E26-D26</f>
        <v>2.8934452139565359E-2</v>
      </c>
      <c r="G26"/>
      <c r="H26" s="12">
        <f>H21/SUM(H$21:H$25)</f>
        <v>0.32909187009376895</v>
      </c>
      <c r="I26" s="12">
        <f t="shared" ref="I26:N26" si="4">I21/SUM(I$21:I$25)</f>
        <v>0.34162218464971594</v>
      </c>
      <c r="J26" s="12">
        <f t="shared" si="4"/>
        <v>0.34639220521261088</v>
      </c>
      <c r="K26" s="12">
        <f t="shared" si="4"/>
        <v>0.34996432019476986</v>
      </c>
      <c r="L26" s="12">
        <f t="shared" si="4"/>
        <v>0.3580263222333343</v>
      </c>
      <c r="M26" s="12">
        <f t="shared" si="4"/>
        <v>0.35543620369421369</v>
      </c>
      <c r="N26" s="12">
        <f t="shared" si="4"/>
        <v>0.35895196855749023</v>
      </c>
      <c r="O26" s="12">
        <f>N26-J26</f>
        <v>1.2559763344879349E-2</v>
      </c>
      <c r="P26" s="12">
        <f>N26-M26</f>
        <v>3.5157648632765381E-3</v>
      </c>
    </row>
    <row r="27" spans="2:16" s="6" customFormat="1" x14ac:dyDescent="0.3">
      <c r="B27" s="19" t="str">
        <f>B22&amp;" %"</f>
        <v>West(2) %</v>
      </c>
      <c r="C27" s="108" t="s">
        <v>25</v>
      </c>
      <c r="D27" s="12">
        <f t="shared" si="3"/>
        <v>0.29074251708004617</v>
      </c>
      <c r="E27" s="12">
        <f t="shared" si="3"/>
        <v>0.25712988826208127</v>
      </c>
      <c r="F27" s="12">
        <f>E27-D27</f>
        <v>-3.3612628817964896E-2</v>
      </c>
      <c r="G27"/>
      <c r="H27" s="12">
        <f>H22/SUM(H$21:H$25)</f>
        <v>0.29074251708004617</v>
      </c>
      <c r="I27" s="12">
        <f t="shared" ref="I27:N27" si="5">I22/SUM(I$21:I$25)</f>
        <v>0.28132316468586099</v>
      </c>
      <c r="J27" s="12">
        <f t="shared" si="5"/>
        <v>0.27389016330564375</v>
      </c>
      <c r="K27" s="12">
        <f t="shared" si="5"/>
        <v>0.26474583385803641</v>
      </c>
      <c r="L27" s="12">
        <f t="shared" si="5"/>
        <v>0.25712988826208127</v>
      </c>
      <c r="M27" s="12">
        <f t="shared" si="5"/>
        <v>0.25848996702755533</v>
      </c>
      <c r="N27" s="12">
        <f t="shared" si="5"/>
        <v>0.26052970991595459</v>
      </c>
      <c r="O27" s="12">
        <f>N27-J27</f>
        <v>-1.3360453389689164E-2</v>
      </c>
      <c r="P27" s="12">
        <f>N27-M27</f>
        <v>2.0397428883992541E-3</v>
      </c>
    </row>
    <row r="28" spans="2:16" s="6" customFormat="1" x14ac:dyDescent="0.3">
      <c r="B28" s="19" t="str">
        <f>B23&amp;" %"</f>
        <v>North(3) %</v>
      </c>
      <c r="C28" s="108" t="s">
        <v>25</v>
      </c>
      <c r="D28" s="12">
        <f t="shared" si="3"/>
        <v>0.19209179178983221</v>
      </c>
      <c r="E28" s="12">
        <f t="shared" si="3"/>
        <v>0.21652924555864397</v>
      </c>
      <c r="F28" s="12">
        <f>E28-D28</f>
        <v>2.4437453768811762E-2</v>
      </c>
      <c r="G28"/>
      <c r="H28" s="12">
        <f>H23/SUM(H$21:H$25)</f>
        <v>0.19209179178983221</v>
      </c>
      <c r="I28" s="12">
        <f t="shared" ref="I28:N28" si="6">I23/SUM(I$21:I$25)</f>
        <v>0.19344795698287529</v>
      </c>
      <c r="J28" s="12">
        <f t="shared" si="6"/>
        <v>0.19732253278188283</v>
      </c>
      <c r="K28" s="12">
        <f t="shared" si="6"/>
        <v>0.20035595852747348</v>
      </c>
      <c r="L28" s="12">
        <f t="shared" si="6"/>
        <v>0.21652924555864397</v>
      </c>
      <c r="M28" s="12">
        <f t="shared" si="6"/>
        <v>0.20324174876447074</v>
      </c>
      <c r="N28" s="12">
        <f t="shared" si="6"/>
        <v>0.20022788962151455</v>
      </c>
      <c r="O28" s="12">
        <f>N28-J28</f>
        <v>2.9053568396317231E-3</v>
      </c>
      <c r="P28" s="12">
        <f>N28-M28</f>
        <v>-3.0138591429561823E-3</v>
      </c>
    </row>
    <row r="29" spans="2:16" s="6" customFormat="1" x14ac:dyDescent="0.3">
      <c r="B29" s="19" t="str">
        <f>B24&amp;" %"</f>
        <v>East(4) %</v>
      </c>
      <c r="C29" s="108" t="s">
        <v>25</v>
      </c>
      <c r="D29" s="12">
        <f t="shared" si="3"/>
        <v>0.13423007654209812</v>
      </c>
      <c r="E29" s="12">
        <f t="shared" si="3"/>
        <v>0.13524929574891023</v>
      </c>
      <c r="F29" s="12">
        <f>E29-D29</f>
        <v>1.0192192068121109E-3</v>
      </c>
      <c r="G29"/>
      <c r="H29" s="12">
        <f>H24/SUM(H$21:H$25)</f>
        <v>0.13423007654209812</v>
      </c>
      <c r="I29" s="12">
        <f t="shared" ref="I29:N29" si="7">I24/SUM(I$21:I$25)</f>
        <v>0.13187246887437676</v>
      </c>
      <c r="J29" s="12">
        <f t="shared" si="7"/>
        <v>0.13013952915246643</v>
      </c>
      <c r="K29" s="12">
        <f t="shared" si="7"/>
        <v>0.13210930613272889</v>
      </c>
      <c r="L29" s="12">
        <f t="shared" si="7"/>
        <v>0.13524929574891023</v>
      </c>
      <c r="M29" s="12">
        <f t="shared" si="7"/>
        <v>0.13484079983801256</v>
      </c>
      <c r="N29" s="12">
        <f t="shared" si="7"/>
        <v>0.13398293590171162</v>
      </c>
      <c r="O29" s="12">
        <f>N29-J29</f>
        <v>3.8434067492451873E-3</v>
      </c>
      <c r="P29" s="12">
        <f>N29-M29</f>
        <v>-8.5786393630093993E-4</v>
      </c>
    </row>
    <row r="30" spans="2:16" s="6" customFormat="1" x14ac:dyDescent="0.3">
      <c r="B30" s="19" t="str">
        <f>B25&amp;" %"</f>
        <v>Central (5) %</v>
      </c>
      <c r="C30" s="108" t="s">
        <v>25</v>
      </c>
      <c r="D30" s="12">
        <f t="shared" si="3"/>
        <v>5.3843744494254442E-2</v>
      </c>
      <c r="E30" s="12">
        <f t="shared" si="3"/>
        <v>3.3065248197030307E-2</v>
      </c>
      <c r="F30" s="12">
        <f>E30-D30</f>
        <v>-2.0778496297224135E-2</v>
      </c>
      <c r="G30"/>
      <c r="H30" s="12">
        <f>H25/SUM(H$21:H$25)</f>
        <v>5.3843744494254442E-2</v>
      </c>
      <c r="I30" s="12">
        <f t="shared" ref="I30:N30" si="8">I25/SUM(I$21:I$25)</f>
        <v>5.1734224807170985E-2</v>
      </c>
      <c r="J30" s="12">
        <f t="shared" si="8"/>
        <v>5.2255569547396082E-2</v>
      </c>
      <c r="K30" s="12">
        <f t="shared" si="8"/>
        <v>5.2824581286991572E-2</v>
      </c>
      <c r="L30" s="12">
        <f t="shared" si="8"/>
        <v>3.3065248197030307E-2</v>
      </c>
      <c r="M30" s="12">
        <f t="shared" si="8"/>
        <v>4.7991280675747629E-2</v>
      </c>
      <c r="N30" s="12">
        <f t="shared" si="8"/>
        <v>4.6307496003328966E-2</v>
      </c>
      <c r="O30" s="12">
        <f>N30-J30</f>
        <v>-5.9480735440671159E-3</v>
      </c>
      <c r="P30" s="12">
        <f>N30-M30</f>
        <v>-1.6837846724186631E-3</v>
      </c>
    </row>
    <row r="31" spans="2:16" x14ac:dyDescent="0.3">
      <c r="B31" s="75" t="s">
        <v>131</v>
      </c>
      <c r="C31" s="126"/>
      <c r="D31" s="76"/>
      <c r="E31" s="76"/>
      <c r="F31" s="77"/>
      <c r="H31" s="78"/>
      <c r="I31" s="129"/>
      <c r="J31" s="129"/>
      <c r="K31" s="76"/>
      <c r="L31" s="76"/>
      <c r="M31" s="76"/>
      <c r="N31" s="76"/>
      <c r="O31" s="76"/>
      <c r="P31" s="77"/>
    </row>
    <row r="32" spans="2:16" x14ac:dyDescent="0.3">
      <c r="B32" s="75" t="s">
        <v>132</v>
      </c>
      <c r="C32" s="126"/>
      <c r="D32" s="76"/>
      <c r="E32" s="76"/>
      <c r="F32" s="77"/>
      <c r="H32" s="78"/>
      <c r="I32" s="129"/>
      <c r="J32" s="129"/>
      <c r="K32" s="76"/>
      <c r="L32" s="76"/>
      <c r="M32" s="76"/>
      <c r="N32" s="76"/>
      <c r="O32" s="76"/>
      <c r="P32" s="77"/>
    </row>
    <row r="33" spans="2:16" x14ac:dyDescent="0.3">
      <c r="B33" s="75" t="s">
        <v>133</v>
      </c>
      <c r="C33" s="126"/>
      <c r="D33" s="76"/>
      <c r="E33" s="76"/>
      <c r="F33" s="77"/>
      <c r="H33" s="78"/>
      <c r="I33" s="129"/>
      <c r="J33" s="129"/>
      <c r="K33" s="76"/>
      <c r="L33" s="76"/>
      <c r="M33" s="76"/>
      <c r="N33" s="76"/>
      <c r="O33" s="76"/>
      <c r="P33" s="77"/>
    </row>
    <row r="34" spans="2:16" x14ac:dyDescent="0.3">
      <c r="B34" s="75" t="s">
        <v>134</v>
      </c>
      <c r="C34" s="126"/>
      <c r="D34" s="76"/>
      <c r="E34" s="76"/>
      <c r="F34" s="77"/>
      <c r="H34" s="78"/>
      <c r="I34" s="129"/>
      <c r="J34" s="129"/>
      <c r="K34" s="76"/>
      <c r="L34" s="76"/>
      <c r="M34" s="76"/>
      <c r="N34" s="76"/>
      <c r="O34" s="76"/>
      <c r="P34" s="77"/>
    </row>
    <row r="35" spans="2:16" x14ac:dyDescent="0.3">
      <c r="B35" s="79" t="s">
        <v>135</v>
      </c>
      <c r="C35" s="127"/>
      <c r="D35" s="80"/>
      <c r="E35" s="80"/>
      <c r="F35" s="81"/>
      <c r="H35" s="82"/>
      <c r="I35" s="130"/>
      <c r="J35" s="130"/>
      <c r="K35" s="80"/>
      <c r="L35" s="80"/>
      <c r="M35" s="80"/>
      <c r="N35" s="80"/>
      <c r="O35" s="80"/>
      <c r="P35" s="81"/>
    </row>
    <row r="36" spans="2:16" x14ac:dyDescent="0.3">
      <c r="B36" s="83"/>
      <c r="D36" s="25"/>
      <c r="E36" s="25"/>
      <c r="F36" s="25"/>
      <c r="H36" s="25"/>
      <c r="I36" s="25"/>
      <c r="J36" s="25"/>
      <c r="K36" s="25"/>
      <c r="L36" s="25"/>
      <c r="M36" s="25"/>
      <c r="N36" s="25"/>
      <c r="O36" s="25"/>
      <c r="P36" s="25"/>
    </row>
    <row r="38" spans="2:16" x14ac:dyDescent="0.3">
      <c r="B38" s="7" t="s">
        <v>141</v>
      </c>
      <c r="C38" s="8" t="str">
        <f>C$5</f>
        <v>Unit</v>
      </c>
      <c r="D38" s="9" t="str">
        <f>D$5</f>
        <v>FY25</v>
      </c>
      <c r="E38" s="9" t="str">
        <f t="shared" ref="E38:P38" si="9">E$5</f>
        <v>FY26</v>
      </c>
      <c r="F38" s="9" t="str">
        <f t="shared" si="9"/>
        <v>YoY Δ</v>
      </c>
      <c r="H38" s="9" t="str">
        <f t="shared" si="9"/>
        <v>Q4FY25</v>
      </c>
      <c r="I38" s="9" t="str">
        <f t="shared" si="9"/>
        <v>Q1FY26</v>
      </c>
      <c r="J38" s="9" t="str">
        <f t="shared" si="9"/>
        <v>Q2FY26</v>
      </c>
      <c r="K38" s="9" t="str">
        <f t="shared" si="9"/>
        <v>Q3FY26</v>
      </c>
      <c r="L38" s="9" t="str">
        <f t="shared" si="9"/>
        <v>Q4FY26</v>
      </c>
      <c r="M38" s="9" t="str">
        <f t="shared" si="9"/>
        <v>Q1FY27</v>
      </c>
      <c r="N38" s="9" t="str">
        <f t="shared" si="9"/>
        <v>Q2FY27</v>
      </c>
      <c r="O38" s="9" t="str">
        <f t="shared" si="9"/>
        <v>YoY Δ</v>
      </c>
      <c r="P38" s="9" t="str">
        <f t="shared" si="9"/>
        <v>QoQ Δ</v>
      </c>
    </row>
    <row r="39" spans="2:16" x14ac:dyDescent="0.3">
      <c r="B39" s="15" t="s">
        <v>142</v>
      </c>
      <c r="C39" s="109" t="s">
        <v>15</v>
      </c>
      <c r="D39" s="16">
        <v>2315.6970000000001</v>
      </c>
      <c r="E39" s="16">
        <v>3397.25</v>
      </c>
      <c r="F39" s="12">
        <f>E39/D39-1</f>
        <v>0.46705290027149493</v>
      </c>
      <c r="H39" s="16">
        <v>2315.6970000000001</v>
      </c>
      <c r="I39" s="16">
        <v>2413.6729999999998</v>
      </c>
      <c r="J39" s="16">
        <v>2617.9290000000001</v>
      </c>
      <c r="K39" s="16">
        <v>2838.114</v>
      </c>
      <c r="L39" s="16">
        <v>3397.25</v>
      </c>
      <c r="M39" s="16">
        <v>3515.7581609919853</v>
      </c>
      <c r="N39" s="16">
        <v>4007.76</v>
      </c>
      <c r="O39" s="65">
        <f>N39/J39-1</f>
        <v>0.53088949318335232</v>
      </c>
      <c r="P39" s="65">
        <f>N39/M39-1</f>
        <v>0.13994188919672301</v>
      </c>
    </row>
    <row r="40" spans="2:16" x14ac:dyDescent="0.3">
      <c r="B40" s="15" t="s">
        <v>143</v>
      </c>
      <c r="C40" s="109" t="s">
        <v>15</v>
      </c>
      <c r="D40" s="16">
        <v>87.236999999999995</v>
      </c>
      <c r="E40" s="16">
        <v>83.62</v>
      </c>
      <c r="F40" s="12">
        <f>E40/D40-1</f>
        <v>-4.1461765076744816E-2</v>
      </c>
      <c r="H40" s="16">
        <v>87.236999999999995</v>
      </c>
      <c r="I40" s="16">
        <v>101.72800000000001</v>
      </c>
      <c r="J40" s="16">
        <v>115.70699999999999</v>
      </c>
      <c r="K40" s="16">
        <v>118.65299999999999</v>
      </c>
      <c r="L40" s="16">
        <v>83.62</v>
      </c>
      <c r="M40" s="16">
        <v>116.98023121832399</v>
      </c>
      <c r="N40" s="16">
        <v>99.52</v>
      </c>
      <c r="O40" s="65">
        <f>N40/J40-1</f>
        <v>-0.13989646261678201</v>
      </c>
      <c r="P40" s="65">
        <f>N40/M40-1</f>
        <v>-0.14925796467043562</v>
      </c>
    </row>
    <row r="41" spans="2:16" x14ac:dyDescent="0.3">
      <c r="B41" s="15" t="s">
        <v>144</v>
      </c>
      <c r="C41" s="109" t="s">
        <v>15</v>
      </c>
      <c r="D41" s="16">
        <v>71.625</v>
      </c>
      <c r="E41" s="16">
        <v>75.39</v>
      </c>
      <c r="F41" s="12">
        <f>E41/D41-1</f>
        <v>5.2565445026178104E-2</v>
      </c>
      <c r="H41" s="16">
        <v>71.625</v>
      </c>
      <c r="I41" s="16">
        <v>95.049000000000007</v>
      </c>
      <c r="J41" s="16">
        <v>82.363</v>
      </c>
      <c r="K41" s="16">
        <v>88.366</v>
      </c>
      <c r="L41" s="16">
        <v>75.39</v>
      </c>
      <c r="M41" s="16">
        <v>83.559551801706391</v>
      </c>
      <c r="N41" s="16">
        <v>91.42</v>
      </c>
      <c r="O41" s="65">
        <f>N41/J41-1</f>
        <v>0.10996442577370913</v>
      </c>
      <c r="P41" s="65">
        <f>N41/M41-1</f>
        <v>9.4070013885989789E-2</v>
      </c>
    </row>
    <row r="42" spans="2:16" x14ac:dyDescent="0.3">
      <c r="B42" s="15"/>
      <c r="C42" s="109"/>
      <c r="D42" s="16"/>
      <c r="E42" s="16"/>
      <c r="F42" s="12"/>
      <c r="H42" s="16"/>
      <c r="I42" s="16"/>
      <c r="J42" s="16"/>
      <c r="K42" s="16"/>
      <c r="L42" s="16"/>
      <c r="M42" s="16"/>
      <c r="N42" s="16"/>
      <c r="O42" s="12"/>
      <c r="P42" s="12"/>
    </row>
    <row r="43" spans="2:16" x14ac:dyDescent="0.3">
      <c r="B43" s="15" t="s">
        <v>145</v>
      </c>
      <c r="C43" s="109" t="s">
        <v>15</v>
      </c>
      <c r="D43" s="16">
        <v>64.69</v>
      </c>
      <c r="E43" s="16">
        <v>102.8</v>
      </c>
      <c r="F43" s="12">
        <f>E43/D43-1</f>
        <v>0.58911732879888712</v>
      </c>
      <c r="H43" s="16">
        <v>64.69</v>
      </c>
      <c r="I43" s="16">
        <v>79.296800000000005</v>
      </c>
      <c r="J43" s="16">
        <v>89.387</v>
      </c>
      <c r="K43" s="16">
        <v>79.228999999999999</v>
      </c>
      <c r="L43" s="16">
        <v>102.8</v>
      </c>
      <c r="M43" s="133">
        <v>119.55315185317308</v>
      </c>
      <c r="N43" s="16">
        <v>154.35</v>
      </c>
      <c r="O43" s="65">
        <f>N43/J43-1</f>
        <v>0.72676116213767106</v>
      </c>
      <c r="P43" s="65">
        <f>N43/M43-1</f>
        <v>0.29105755563485269</v>
      </c>
    </row>
    <row r="44" spans="2:16" x14ac:dyDescent="0.3">
      <c r="B44" s="15" t="s">
        <v>146</v>
      </c>
      <c r="C44" s="109" t="s">
        <v>15</v>
      </c>
      <c r="D44" s="16">
        <v>51.614999999999995</v>
      </c>
      <c r="E44" s="16">
        <v>63.2</v>
      </c>
      <c r="F44" s="12">
        <f>E44/D44-1</f>
        <v>0.22445025670832131</v>
      </c>
      <c r="H44" s="16">
        <v>51.614999999999995</v>
      </c>
      <c r="I44" s="16">
        <v>60.1554</v>
      </c>
      <c r="J44" s="16">
        <v>68.938999999999993</v>
      </c>
      <c r="K44" s="16">
        <v>74.162999999999997</v>
      </c>
      <c r="L44" s="16">
        <v>63.2</v>
      </c>
      <c r="M44" s="133">
        <v>94.095394650829292</v>
      </c>
      <c r="N44" s="16">
        <v>77.240000000000009</v>
      </c>
      <c r="O44" s="65">
        <f>N44/J44-1</f>
        <v>0.12041079795181275</v>
      </c>
      <c r="P44" s="65">
        <f>N44/M44-1</f>
        <v>-0.17913092041726963</v>
      </c>
    </row>
    <row r="45" spans="2:16" x14ac:dyDescent="0.3">
      <c r="B45" s="15" t="s">
        <v>147</v>
      </c>
      <c r="C45" s="109" t="s">
        <v>15</v>
      </c>
      <c r="D45" s="16">
        <v>65.52000000000001</v>
      </c>
      <c r="E45" s="16">
        <v>64.95</v>
      </c>
      <c r="F45" s="12">
        <f>E45/D45-1</f>
        <v>-8.6996336996337797E-3</v>
      </c>
      <c r="H45" s="16">
        <v>65.52000000000001</v>
      </c>
      <c r="I45" s="16">
        <v>86.17</v>
      </c>
      <c r="J45" s="16">
        <v>73.28</v>
      </c>
      <c r="K45" s="16">
        <v>76.771000000000001</v>
      </c>
      <c r="L45" s="16">
        <v>64.95</v>
      </c>
      <c r="M45" s="133">
        <v>70.298082783799899</v>
      </c>
      <c r="N45" s="16">
        <v>77.3</v>
      </c>
      <c r="O45" s="65">
        <f>N45/J45-1</f>
        <v>5.4858078602620042E-2</v>
      </c>
      <c r="P45" s="65">
        <f>N45/M45-1</f>
        <v>9.9603245763249859E-2</v>
      </c>
    </row>
    <row r="46" spans="2:16" x14ac:dyDescent="0.3">
      <c r="B46" s="15"/>
      <c r="C46" s="109"/>
      <c r="D46" s="16"/>
      <c r="E46" s="16"/>
      <c r="F46" s="12"/>
      <c r="H46" s="16"/>
      <c r="I46" s="16"/>
      <c r="J46" s="16"/>
      <c r="K46" s="16"/>
      <c r="L46" s="16"/>
      <c r="M46" s="16"/>
      <c r="N46" s="16"/>
      <c r="O46" s="12"/>
      <c r="P46" s="12"/>
    </row>
    <row r="47" spans="2:16" x14ac:dyDescent="0.3">
      <c r="B47" s="10" t="s">
        <v>148</v>
      </c>
      <c r="C47" s="108" t="s">
        <v>25</v>
      </c>
      <c r="D47" s="12">
        <f t="shared" ref="D47:E49" si="10">D43/D39</f>
        <v>2.7935433694477298E-2</v>
      </c>
      <c r="E47" s="12">
        <f t="shared" si="10"/>
        <v>3.0259768930752814E-2</v>
      </c>
      <c r="F47" s="12">
        <f>E47-D47</f>
        <v>2.3243352362755168E-3</v>
      </c>
      <c r="H47" s="12">
        <f t="shared" ref="H47:N49" si="11">H43/H39</f>
        <v>2.7935433694477298E-2</v>
      </c>
      <c r="I47" s="12">
        <f t="shared" si="11"/>
        <v>3.2853166108250793E-2</v>
      </c>
      <c r="J47" s="12">
        <f t="shared" si="11"/>
        <v>3.4144165101498168E-2</v>
      </c>
      <c r="K47" s="12">
        <f t="shared" si="11"/>
        <v>2.7916073843404457E-2</v>
      </c>
      <c r="L47" s="12">
        <f t="shared" si="11"/>
        <v>3.0259768930752814E-2</v>
      </c>
      <c r="M47" s="12">
        <f t="shared" si="11"/>
        <v>3.4004941858526663E-2</v>
      </c>
      <c r="N47" s="12">
        <f t="shared" si="11"/>
        <v>3.8512785196718365E-2</v>
      </c>
      <c r="O47" s="12">
        <f>N47-J47</f>
        <v>4.3686200952201965E-3</v>
      </c>
      <c r="P47" s="12">
        <f>N47-M47</f>
        <v>4.5078433381917013E-3</v>
      </c>
    </row>
    <row r="48" spans="2:16" x14ac:dyDescent="0.3">
      <c r="B48" s="10" t="s">
        <v>149</v>
      </c>
      <c r="C48" s="108" t="s">
        <v>25</v>
      </c>
      <c r="D48" s="12">
        <f t="shared" si="10"/>
        <v>0.59166408748581445</v>
      </c>
      <c r="E48" s="12">
        <f t="shared" si="10"/>
        <v>0.75580004783544608</v>
      </c>
      <c r="F48" s="12">
        <f>E48-D48</f>
        <v>0.16413596034963163</v>
      </c>
      <c r="H48" s="12">
        <f t="shared" si="11"/>
        <v>0.59166408748581445</v>
      </c>
      <c r="I48" s="12">
        <f t="shared" si="11"/>
        <v>0.59133571877949032</v>
      </c>
      <c r="J48" s="12">
        <f t="shared" si="11"/>
        <v>0.59580664955447804</v>
      </c>
      <c r="K48" s="12">
        <f t="shared" si="11"/>
        <v>0.62504108619251098</v>
      </c>
      <c r="L48" s="12">
        <f t="shared" si="11"/>
        <v>0.75580004783544608</v>
      </c>
      <c r="M48" s="12">
        <f t="shared" si="11"/>
        <v>0.80437005185274435</v>
      </c>
      <c r="N48" s="12">
        <f t="shared" si="11"/>
        <v>0.77612540192926061</v>
      </c>
      <c r="O48" s="12">
        <f>N48-J48</f>
        <v>0.18031875237478256</v>
      </c>
      <c r="P48" s="12">
        <f>N48-M48</f>
        <v>-2.8244649923483744E-2</v>
      </c>
    </row>
    <row r="49" spans="2:16" x14ac:dyDescent="0.3">
      <c r="B49" s="10" t="s">
        <v>150</v>
      </c>
      <c r="C49" s="108" t="s">
        <v>25</v>
      </c>
      <c r="D49" s="12">
        <f t="shared" si="10"/>
        <v>0.91476439790575925</v>
      </c>
      <c r="E49" s="12">
        <f t="shared" si="10"/>
        <v>0.86152009550338249</v>
      </c>
      <c r="F49" s="12">
        <f>E49-D49</f>
        <v>-5.3244302402376764E-2</v>
      </c>
      <c r="H49" s="12">
        <f t="shared" si="11"/>
        <v>0.91476439790575925</v>
      </c>
      <c r="I49" s="12">
        <f t="shared" si="11"/>
        <v>0.90658502456627632</v>
      </c>
      <c r="J49" s="12">
        <f t="shared" si="11"/>
        <v>0.88971989849811206</v>
      </c>
      <c r="K49" s="12">
        <f t="shared" si="11"/>
        <v>0.86878437408052878</v>
      </c>
      <c r="L49" s="12">
        <f t="shared" si="11"/>
        <v>0.86152009550338249</v>
      </c>
      <c r="M49" s="12">
        <f t="shared" si="11"/>
        <v>0.84129320069383529</v>
      </c>
      <c r="N49" s="12">
        <f t="shared" si="11"/>
        <v>0.8455480201268869</v>
      </c>
      <c r="O49" s="12">
        <f>N49-J49</f>
        <v>-4.4171878371225159E-2</v>
      </c>
      <c r="P49" s="12">
        <f>N49-M49</f>
        <v>4.2548194330516154E-3</v>
      </c>
    </row>
    <row r="50" spans="2:16" x14ac:dyDescent="0.3">
      <c r="B50" s="10"/>
      <c r="C50" s="108"/>
      <c r="D50" s="12"/>
      <c r="E50" s="12"/>
      <c r="F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2:16" s="55" customFormat="1" x14ac:dyDescent="0.3">
      <c r="B51" s="10" t="s">
        <v>151</v>
      </c>
      <c r="C51" s="108" t="s">
        <v>15</v>
      </c>
      <c r="D51" s="85">
        <v>134.989</v>
      </c>
      <c r="E51" s="85">
        <v>135.94999999999999</v>
      </c>
      <c r="F51" s="66">
        <f>E51/D51-1</f>
        <v>7.1190985932185757E-3</v>
      </c>
      <c r="G51"/>
      <c r="H51" s="85">
        <v>134.989</v>
      </c>
      <c r="I51" s="85">
        <v>122.42</v>
      </c>
      <c r="J51" s="85">
        <v>122.453</v>
      </c>
      <c r="K51" s="85">
        <v>135.94999999999999</v>
      </c>
      <c r="L51" s="85">
        <v>135.94999999999999</v>
      </c>
      <c r="M51" s="85">
        <v>135.94999999999999</v>
      </c>
      <c r="N51" s="85">
        <v>135.94999999999999</v>
      </c>
      <c r="O51" s="65">
        <f>N51/J51-1</f>
        <v>0.11022188104823871</v>
      </c>
      <c r="P51" s="65">
        <f>N51/M51-1</f>
        <v>0</v>
      </c>
    </row>
    <row r="52" spans="2:16" x14ac:dyDescent="0.3">
      <c r="B52" s="10" t="s">
        <v>152</v>
      </c>
      <c r="C52" s="109" t="s">
        <v>25</v>
      </c>
      <c r="D52" s="87">
        <f>SUM(D44:D45,D51)/SUM(D40:D41)</f>
        <v>1.5870629854842571</v>
      </c>
      <c r="E52" s="87">
        <f>SUM(E44:E45,E51)/SUM(E40:E41)</f>
        <v>1.6609018300735805</v>
      </c>
      <c r="F52" s="12">
        <f>E52-D52</f>
        <v>7.3838844589323438E-2</v>
      </c>
      <c r="H52" s="87">
        <f t="shared" ref="H52:N52" si="12">SUM(H44:H45,H51)/SUM(H40:H41)</f>
        <v>1.5870629854842571</v>
      </c>
      <c r="I52" s="87">
        <f t="shared" si="12"/>
        <v>1.3657358329479563</v>
      </c>
      <c r="J52" s="87">
        <f t="shared" si="12"/>
        <v>1.336254859393144</v>
      </c>
      <c r="K52" s="87">
        <f t="shared" si="12"/>
        <v>1.3857858457436274</v>
      </c>
      <c r="L52" s="87">
        <f t="shared" si="12"/>
        <v>1.6609018300735805</v>
      </c>
      <c r="M52" s="87">
        <f t="shared" si="12"/>
        <v>1.4976752887212916</v>
      </c>
      <c r="N52" s="87">
        <f t="shared" si="12"/>
        <v>1.521367968995496</v>
      </c>
      <c r="O52" s="12">
        <f>N52-J52</f>
        <v>0.18511310960235194</v>
      </c>
      <c r="P52" s="12">
        <f>N52-M52</f>
        <v>2.3692680274204347E-2</v>
      </c>
    </row>
    <row r="53" spans="2:16" s="55" customFormat="1" x14ac:dyDescent="0.3">
      <c r="B53" s="10"/>
      <c r="C53" s="108"/>
      <c r="D53" s="85"/>
      <c r="E53" s="85"/>
      <c r="F53" s="66"/>
      <c r="G53"/>
      <c r="H53" s="85"/>
      <c r="I53" s="85"/>
      <c r="J53" s="85"/>
      <c r="K53" s="85"/>
      <c r="L53" s="85"/>
      <c r="M53" s="85"/>
      <c r="N53" s="85"/>
      <c r="O53" s="66"/>
      <c r="P53" s="66"/>
    </row>
    <row r="54" spans="2:16" x14ac:dyDescent="0.3">
      <c r="B54" s="15" t="s">
        <v>153</v>
      </c>
      <c r="C54" s="109" t="s">
        <v>25</v>
      </c>
      <c r="D54" s="86">
        <f>D41/SUM(D39:D41)</f>
        <v>2.8944551332176761E-2</v>
      </c>
      <c r="E54" s="86">
        <f>E41/SUM(E39:E41)</f>
        <v>2.1199237401089911E-2</v>
      </c>
      <c r="F54" s="86">
        <f>E54-D54</f>
        <v>-7.7453139310868502E-3</v>
      </c>
      <c r="H54" s="86">
        <f t="shared" ref="H54:N54" si="13">H41/SUM(H39:H41)</f>
        <v>2.8944551332176761E-2</v>
      </c>
      <c r="I54" s="86">
        <f t="shared" si="13"/>
        <v>3.6410963626960877E-2</v>
      </c>
      <c r="J54" s="86">
        <f t="shared" si="13"/>
        <v>2.9248234818265207E-2</v>
      </c>
      <c r="K54" s="86">
        <f t="shared" si="13"/>
        <v>2.9018765354419662E-2</v>
      </c>
      <c r="L54" s="86">
        <f t="shared" si="13"/>
        <v>2.1199237401089911E-2</v>
      </c>
      <c r="M54" s="86">
        <f t="shared" si="13"/>
        <v>2.2484621271107702E-2</v>
      </c>
      <c r="N54" s="86">
        <f t="shared" si="13"/>
        <v>2.1773406054254884E-2</v>
      </c>
      <c r="O54" s="12">
        <f>N54-J54</f>
        <v>-7.4748287640103231E-3</v>
      </c>
      <c r="P54" s="12">
        <f>N54-M54</f>
        <v>-7.1121521685281811E-4</v>
      </c>
    </row>
    <row r="55" spans="2:16" x14ac:dyDescent="0.3">
      <c r="B55" s="88" t="s">
        <v>154</v>
      </c>
      <c r="C55" s="109" t="s">
        <v>25</v>
      </c>
      <c r="D55" s="89">
        <v>2.5000000000000001E-3</v>
      </c>
      <c r="E55" s="90">
        <v>2.9356683707040536E-3</v>
      </c>
      <c r="F55" s="12">
        <f>E55-D55</f>
        <v>4.3566837070405356E-4</v>
      </c>
      <c r="H55" s="86">
        <v>2.5000000000000001E-3</v>
      </c>
      <c r="I55" s="86">
        <v>3.4013292727307575E-3</v>
      </c>
      <c r="J55" s="86">
        <v>3.2254983045093425E-3</v>
      </c>
      <c r="K55" s="86">
        <v>3.8077154593904416E-3</v>
      </c>
      <c r="L55" s="86">
        <v>2.9356683707040536E-3</v>
      </c>
      <c r="M55" s="86">
        <v>3.568462275548813E-3</v>
      </c>
      <c r="N55" s="86">
        <v>3.3629456736608957E-3</v>
      </c>
      <c r="O55" s="12">
        <f>N55-J55</f>
        <v>1.3744736915155325E-4</v>
      </c>
      <c r="P55" s="12">
        <f>N55-M55</f>
        <v>-2.0551660188791732E-4</v>
      </c>
    </row>
    <row r="56" spans="2:16" x14ac:dyDescent="0.3">
      <c r="D56" s="25"/>
      <c r="E56" s="25"/>
      <c r="F56" s="25"/>
      <c r="H56" s="141"/>
      <c r="I56" s="141"/>
      <c r="J56" s="141"/>
      <c r="K56" s="141"/>
      <c r="L56" s="141"/>
      <c r="M56" s="141"/>
      <c r="N56" s="141"/>
      <c r="O56" s="25"/>
      <c r="P56" s="25"/>
    </row>
    <row r="57" spans="2:16" x14ac:dyDescent="0.3">
      <c r="B57" s="7" t="s">
        <v>155</v>
      </c>
      <c r="C57" s="8" t="str">
        <f>C$5</f>
        <v>Unit</v>
      </c>
      <c r="D57" s="9" t="str">
        <f>D$5</f>
        <v>FY25</v>
      </c>
      <c r="E57" s="9" t="str">
        <f t="shared" ref="E57:P57" si="14">E$5</f>
        <v>FY26</v>
      </c>
      <c r="F57" s="9" t="str">
        <f t="shared" si="14"/>
        <v>YoY Δ</v>
      </c>
      <c r="H57" s="9" t="str">
        <f t="shared" si="14"/>
        <v>Q4FY25</v>
      </c>
      <c r="I57" s="9" t="str">
        <f t="shared" si="14"/>
        <v>Q1FY26</v>
      </c>
      <c r="J57" s="9" t="str">
        <f t="shared" si="14"/>
        <v>Q2FY26</v>
      </c>
      <c r="K57" s="9" t="str">
        <f t="shared" si="14"/>
        <v>Q3FY26</v>
      </c>
      <c r="L57" s="9" t="str">
        <f t="shared" si="14"/>
        <v>Q4FY26</v>
      </c>
      <c r="M57" s="9" t="str">
        <f t="shared" si="14"/>
        <v>Q1FY27</v>
      </c>
      <c r="N57" s="9" t="str">
        <f t="shared" si="14"/>
        <v>Q2FY27</v>
      </c>
      <c r="O57" s="9" t="str">
        <f t="shared" si="14"/>
        <v>YoY Δ</v>
      </c>
      <c r="P57" s="9" t="str">
        <f t="shared" si="14"/>
        <v>QoQ Δ</v>
      </c>
    </row>
    <row r="58" spans="2:16" x14ac:dyDescent="0.3">
      <c r="B58" s="15" t="s">
        <v>156</v>
      </c>
      <c r="C58" s="109" t="s">
        <v>25</v>
      </c>
      <c r="D58" s="12">
        <v>0.14979999999999999</v>
      </c>
      <c r="E58" s="12">
        <v>0.13469999999999999</v>
      </c>
      <c r="F58" s="20">
        <f>E58-D58</f>
        <v>-1.5100000000000002E-2</v>
      </c>
      <c r="H58" s="12">
        <v>0.13070000000000001</v>
      </c>
      <c r="I58" s="12">
        <v>0.1346</v>
      </c>
      <c r="J58" s="12">
        <v>0.13300000000000001</v>
      </c>
      <c r="K58" s="12">
        <v>0.1404</v>
      </c>
      <c r="L58" s="12">
        <v>0.13059999999999999</v>
      </c>
      <c r="M58" s="135">
        <v>0.13600000000000001</v>
      </c>
      <c r="N58" s="135">
        <v>0.13400000000000001</v>
      </c>
      <c r="O58" s="12">
        <f>N58-J58</f>
        <v>1.0000000000000009E-3</v>
      </c>
      <c r="P58" s="12">
        <f>N58-M58</f>
        <v>-2.0000000000000018E-3</v>
      </c>
    </row>
    <row r="59" spans="2:16" x14ac:dyDescent="0.3">
      <c r="B59" s="10" t="s">
        <v>157</v>
      </c>
      <c r="C59" s="109" t="s">
        <v>25</v>
      </c>
      <c r="D59" s="12">
        <v>0.96819999999999995</v>
      </c>
      <c r="E59" s="12">
        <v>0.97009999999999996</v>
      </c>
      <c r="F59" s="20">
        <f>E59-D59</f>
        <v>1.9000000000000128E-3</v>
      </c>
      <c r="H59" s="12">
        <v>0.97870000000000001</v>
      </c>
      <c r="I59" s="12">
        <v>0.97150000000000003</v>
      </c>
      <c r="J59" s="12">
        <v>0.96740000000000004</v>
      </c>
      <c r="K59" s="12">
        <v>0.96989999999999998</v>
      </c>
      <c r="L59" s="12">
        <v>0.97148999999999996</v>
      </c>
      <c r="M59" s="135">
        <v>0.96819900000000003</v>
      </c>
      <c r="N59" s="135">
        <v>0.97119999999999995</v>
      </c>
      <c r="O59" s="12">
        <f>N59-J59</f>
        <v>3.7999999999999146E-3</v>
      </c>
      <c r="P59" s="12">
        <f>N59-M59</f>
        <v>3.0009999999999204E-3</v>
      </c>
    </row>
    <row r="60" spans="2:16" x14ac:dyDescent="0.3">
      <c r="B60" s="72" t="s">
        <v>158</v>
      </c>
      <c r="C60" s="125"/>
      <c r="D60" s="73"/>
      <c r="E60" s="74"/>
      <c r="F60" s="73"/>
      <c r="H60" s="73"/>
      <c r="I60" s="73"/>
      <c r="J60" s="73"/>
      <c r="K60" s="73"/>
      <c r="L60" s="73"/>
      <c r="M60" s="73"/>
      <c r="N60" s="73"/>
      <c r="O60" s="73"/>
      <c r="P60" s="73"/>
    </row>
  </sheetData>
  <pageMargins left="0.7" right="0.7" top="0.75" bottom="0.75" header="0.3" footer="0.3"/>
  <pageSetup paperSize="9" scale="42" orientation="portrait" r:id="rId1"/>
  <ignoredErrors>
    <ignoredError sqref="D52:F52 H52:I52 J52:N52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77CD3-A8DF-4B05-A79E-B14CF85E7E91}">
  <dimension ref="B5:R27"/>
  <sheetViews>
    <sheetView showGridLines="0" zoomScale="70" zoomScaleNormal="60" workbookViewId="0"/>
  </sheetViews>
  <sheetFormatPr defaultRowHeight="14.4" x14ac:dyDescent="0.3"/>
  <cols>
    <col min="1" max="1" width="1.44140625" customWidth="1"/>
    <col min="2" max="2" width="43.6640625" customWidth="1"/>
    <col min="3" max="3" width="10.88671875" style="107" customWidth="1"/>
    <col min="4" max="5" width="16.33203125" customWidth="1"/>
    <col min="6" max="6" width="12.77734375" customWidth="1"/>
    <col min="7" max="7" width="2.21875" customWidth="1"/>
    <col min="8" max="14" width="14.5546875" customWidth="1"/>
    <col min="15" max="16" width="12.77734375" customWidth="1"/>
  </cols>
  <sheetData>
    <row r="5" spans="2:18" x14ac:dyDescent="0.3">
      <c r="B5" s="7" t="s">
        <v>177</v>
      </c>
      <c r="C5" s="8" t="s">
        <v>1</v>
      </c>
      <c r="D5" s="9" t="s">
        <v>2</v>
      </c>
      <c r="E5" s="9" t="s">
        <v>3</v>
      </c>
      <c r="F5" s="9" t="s">
        <v>4</v>
      </c>
      <c r="H5" s="9" t="s">
        <v>5</v>
      </c>
      <c r="I5" s="9" t="s">
        <v>180</v>
      </c>
      <c r="J5" s="9" t="s">
        <v>184</v>
      </c>
      <c r="K5" s="9" t="s">
        <v>6</v>
      </c>
      <c r="L5" s="9" t="s">
        <v>7</v>
      </c>
      <c r="M5" s="9" t="s">
        <v>181</v>
      </c>
      <c r="N5" s="9" t="s">
        <v>185</v>
      </c>
      <c r="O5" s="9" t="s">
        <v>4</v>
      </c>
      <c r="P5" s="9" t="s">
        <v>8</v>
      </c>
    </row>
    <row r="6" spans="2:18" s="6" customFormat="1" x14ac:dyDescent="0.3">
      <c r="B6" s="69" t="s">
        <v>159</v>
      </c>
      <c r="C6" s="124" t="s">
        <v>160</v>
      </c>
      <c r="D6" s="91">
        <f>SUM(D7:D12)</f>
        <v>1278</v>
      </c>
      <c r="E6" s="91">
        <f>SUM(E7:E12)</f>
        <v>2081</v>
      </c>
      <c r="F6" s="71">
        <f t="shared" ref="F6:F12" si="0">IFERROR(E6/D6-1,"na")</f>
        <v>0.62832550860719882</v>
      </c>
      <c r="G6"/>
      <c r="H6" s="91">
        <f t="shared" ref="H6:N6" si="1">SUM(H7:H12)</f>
        <v>1278</v>
      </c>
      <c r="I6" s="91">
        <f t="shared" si="1"/>
        <v>1640</v>
      </c>
      <c r="J6" s="91">
        <f t="shared" si="1"/>
        <v>1817</v>
      </c>
      <c r="K6" s="91">
        <f t="shared" si="1"/>
        <v>1958</v>
      </c>
      <c r="L6" s="91">
        <f t="shared" si="1"/>
        <v>2081</v>
      </c>
      <c r="M6" s="91">
        <f t="shared" si="1"/>
        <v>2167</v>
      </c>
      <c r="N6" s="91">
        <f t="shared" si="1"/>
        <v>2223</v>
      </c>
      <c r="O6" s="71">
        <f>IFERROR(N6/J6-1,"na")</f>
        <v>0.22344523940561367</v>
      </c>
      <c r="P6" s="71">
        <f>IFERROR(N6/M6-1,"na")</f>
        <v>2.5842178126442183E-2</v>
      </c>
      <c r="R6" s="92"/>
    </row>
    <row r="7" spans="2:18" x14ac:dyDescent="0.3">
      <c r="B7" s="104" t="s">
        <v>178</v>
      </c>
      <c r="C7" s="109" t="s">
        <v>160</v>
      </c>
      <c r="D7" s="16">
        <v>298</v>
      </c>
      <c r="E7" s="16">
        <v>326</v>
      </c>
      <c r="F7" s="12">
        <f>IFERROR(E7/D7-1,"na")</f>
        <v>9.3959731543624248E-2</v>
      </c>
      <c r="H7" s="16">
        <f t="shared" ref="H7:H12" si="2">D7</f>
        <v>298</v>
      </c>
      <c r="I7" s="16">
        <v>327</v>
      </c>
      <c r="J7" s="16">
        <v>328</v>
      </c>
      <c r="K7" s="16">
        <v>331</v>
      </c>
      <c r="L7" s="16">
        <v>326</v>
      </c>
      <c r="M7" s="16">
        <v>327</v>
      </c>
      <c r="N7" s="16">
        <v>327</v>
      </c>
      <c r="O7" s="12">
        <f t="shared" ref="O7:O12" si="3">IFERROR(N7/J7-1,"na")</f>
        <v>-3.0487804878048808E-3</v>
      </c>
      <c r="P7" s="12">
        <f t="shared" ref="P7:P12" si="4">IFERROR(N7/M7-1,"na")</f>
        <v>0</v>
      </c>
      <c r="R7" s="92"/>
    </row>
    <row r="8" spans="2:18" x14ac:dyDescent="0.3">
      <c r="B8" s="19" t="s">
        <v>174</v>
      </c>
      <c r="C8" s="109" t="s">
        <v>160</v>
      </c>
      <c r="D8" s="16">
        <v>27</v>
      </c>
      <c r="E8" s="16">
        <v>41</v>
      </c>
      <c r="F8" s="12">
        <f>IFERROR(E8/D8-1,"na")</f>
        <v>0.5185185185185186</v>
      </c>
      <c r="H8" s="16">
        <f t="shared" si="2"/>
        <v>27</v>
      </c>
      <c r="I8" s="16">
        <v>36</v>
      </c>
      <c r="J8" s="16">
        <v>40</v>
      </c>
      <c r="K8" s="16">
        <v>42</v>
      </c>
      <c r="L8" s="16">
        <v>41</v>
      </c>
      <c r="M8" s="16">
        <v>48</v>
      </c>
      <c r="N8" s="16">
        <v>56</v>
      </c>
      <c r="O8" s="12">
        <f t="shared" si="3"/>
        <v>0.39999999999999991</v>
      </c>
      <c r="P8" s="12">
        <f t="shared" si="4"/>
        <v>0.16666666666666674</v>
      </c>
      <c r="R8" s="92"/>
    </row>
    <row r="9" spans="2:18" x14ac:dyDescent="0.3">
      <c r="B9" s="19" t="s">
        <v>113</v>
      </c>
      <c r="C9" s="109" t="s">
        <v>160</v>
      </c>
      <c r="D9" s="16">
        <v>521</v>
      </c>
      <c r="E9" s="16">
        <v>1084</v>
      </c>
      <c r="F9" s="12">
        <f>IFERROR(E9/D9-1,"na")</f>
        <v>1.0806142034548945</v>
      </c>
      <c r="H9" s="16">
        <f t="shared" si="2"/>
        <v>521</v>
      </c>
      <c r="I9" s="16">
        <v>743</v>
      </c>
      <c r="J9" s="16">
        <v>844</v>
      </c>
      <c r="K9" s="16">
        <v>970</v>
      </c>
      <c r="L9" s="16">
        <v>1084</v>
      </c>
      <c r="M9" s="16">
        <v>1128</v>
      </c>
      <c r="N9" s="16">
        <v>1131</v>
      </c>
      <c r="O9" s="12">
        <f t="shared" si="3"/>
        <v>0.34004739336492884</v>
      </c>
      <c r="P9" s="12">
        <f t="shared" si="4"/>
        <v>2.6595744680850686E-3</v>
      </c>
      <c r="R9" s="92"/>
    </row>
    <row r="10" spans="2:18" x14ac:dyDescent="0.3">
      <c r="B10" s="19" t="s">
        <v>161</v>
      </c>
      <c r="C10" s="109" t="s">
        <v>160</v>
      </c>
      <c r="D10" s="16">
        <v>281</v>
      </c>
      <c r="E10" s="16">
        <v>470</v>
      </c>
      <c r="F10" s="12">
        <f>IFERROR(E10/D10-1,"na")</f>
        <v>0.67259786476868322</v>
      </c>
      <c r="H10" s="16">
        <f t="shared" si="2"/>
        <v>281</v>
      </c>
      <c r="I10" s="16">
        <v>379</v>
      </c>
      <c r="J10" s="16">
        <v>452</v>
      </c>
      <c r="K10" s="16">
        <v>456</v>
      </c>
      <c r="L10" s="16">
        <v>470</v>
      </c>
      <c r="M10" s="16">
        <v>495</v>
      </c>
      <c r="N10" s="16">
        <v>522</v>
      </c>
      <c r="O10" s="12">
        <f t="shared" si="3"/>
        <v>0.15486725663716805</v>
      </c>
      <c r="P10" s="12">
        <f t="shared" si="4"/>
        <v>5.4545454545454453E-2</v>
      </c>
      <c r="R10" s="92"/>
    </row>
    <row r="11" spans="2:18" x14ac:dyDescent="0.3">
      <c r="B11" s="19" t="s">
        <v>175</v>
      </c>
      <c r="C11" s="109" t="s">
        <v>160</v>
      </c>
      <c r="D11" s="16">
        <v>20</v>
      </c>
      <c r="E11" s="16">
        <v>28</v>
      </c>
      <c r="F11" s="12">
        <f t="shared" si="0"/>
        <v>0.39999999999999991</v>
      </c>
      <c r="H11" s="16">
        <f t="shared" si="2"/>
        <v>20</v>
      </c>
      <c r="I11" s="16">
        <v>20</v>
      </c>
      <c r="J11" s="16">
        <v>20</v>
      </c>
      <c r="K11" s="16">
        <v>27</v>
      </c>
      <c r="L11" s="16">
        <v>28</v>
      </c>
      <c r="M11" s="16">
        <v>33</v>
      </c>
      <c r="N11" s="16">
        <v>34</v>
      </c>
      <c r="O11" s="12">
        <f t="shared" si="3"/>
        <v>0.7</v>
      </c>
      <c r="P11" s="12">
        <f t="shared" si="4"/>
        <v>3.0303030303030276E-2</v>
      </c>
      <c r="R11" s="92"/>
    </row>
    <row r="12" spans="2:18" x14ac:dyDescent="0.3">
      <c r="B12" s="105" t="s">
        <v>179</v>
      </c>
      <c r="C12" s="113" t="s">
        <v>160</v>
      </c>
      <c r="D12" s="29">
        <v>131</v>
      </c>
      <c r="E12" s="29">
        <v>132</v>
      </c>
      <c r="F12" s="30">
        <f t="shared" si="0"/>
        <v>7.6335877862594437E-3</v>
      </c>
      <c r="H12" s="16">
        <f t="shared" si="2"/>
        <v>131</v>
      </c>
      <c r="I12" s="16">
        <v>135</v>
      </c>
      <c r="J12" s="16">
        <v>133</v>
      </c>
      <c r="K12" s="29">
        <v>132</v>
      </c>
      <c r="L12" s="29">
        <v>132</v>
      </c>
      <c r="M12" s="16">
        <v>136</v>
      </c>
      <c r="N12" s="16">
        <v>153</v>
      </c>
      <c r="O12" s="30">
        <f t="shared" si="3"/>
        <v>0.15037593984962405</v>
      </c>
      <c r="P12" s="30">
        <f t="shared" si="4"/>
        <v>0.125</v>
      </c>
      <c r="R12" s="92"/>
    </row>
    <row r="13" spans="2:18" s="6" customFormat="1" x14ac:dyDescent="0.3">
      <c r="B13" s="97" t="s">
        <v>176</v>
      </c>
      <c r="C13" s="128"/>
      <c r="D13" s="98"/>
      <c r="E13" s="98"/>
      <c r="F13" s="99"/>
      <c r="G13"/>
      <c r="H13" s="100"/>
      <c r="I13" s="100"/>
      <c r="J13" s="100"/>
      <c r="K13" s="100"/>
      <c r="L13" s="100"/>
      <c r="M13" s="100"/>
      <c r="N13" s="100"/>
      <c r="O13" s="100"/>
      <c r="P13" s="100"/>
      <c r="R13" s="92"/>
    </row>
    <row r="14" spans="2:18" s="6" customFormat="1" x14ac:dyDescent="0.3">
      <c r="C14" s="119"/>
      <c r="G14"/>
      <c r="R14" s="92"/>
    </row>
    <row r="15" spans="2:18" x14ac:dyDescent="0.3">
      <c r="B15" s="7" t="s">
        <v>162</v>
      </c>
      <c r="C15" s="8" t="str">
        <f>C$5</f>
        <v>Unit</v>
      </c>
      <c r="D15" s="9" t="str">
        <f>D$5</f>
        <v>FY25</v>
      </c>
      <c r="E15" s="9" t="str">
        <f>E$5</f>
        <v>FY26</v>
      </c>
      <c r="F15" s="9" t="str">
        <f>F$5</f>
        <v>YoY Δ</v>
      </c>
      <c r="H15" s="9" t="str">
        <f t="shared" ref="H15:P15" si="5">H$5</f>
        <v>Q4FY25</v>
      </c>
      <c r="I15" s="9" t="str">
        <f t="shared" si="5"/>
        <v>Q1FY26</v>
      </c>
      <c r="J15" s="9" t="str">
        <f t="shared" si="5"/>
        <v>Q2FY26</v>
      </c>
      <c r="K15" s="9" t="str">
        <f t="shared" si="5"/>
        <v>Q3FY26</v>
      </c>
      <c r="L15" s="9" t="str">
        <f t="shared" si="5"/>
        <v>Q4FY26</v>
      </c>
      <c r="M15" s="9" t="str">
        <f t="shared" si="5"/>
        <v>Q1FY27</v>
      </c>
      <c r="N15" s="9" t="str">
        <f t="shared" si="5"/>
        <v>Q2FY27</v>
      </c>
      <c r="O15" s="9" t="str">
        <f t="shared" si="5"/>
        <v>YoY Δ</v>
      </c>
      <c r="P15" s="9" t="str">
        <f t="shared" si="5"/>
        <v>QoQ Δ</v>
      </c>
      <c r="R15" s="92"/>
    </row>
    <row r="16" spans="2:18" x14ac:dyDescent="0.3">
      <c r="B16" s="93" t="s">
        <v>163</v>
      </c>
      <c r="C16" s="109" t="s">
        <v>160</v>
      </c>
      <c r="D16" s="16">
        <v>62</v>
      </c>
      <c r="E16" s="16">
        <v>98</v>
      </c>
      <c r="F16" s="12">
        <f>IFERROR(E16/D16-1,"na")</f>
        <v>0.58064516129032251</v>
      </c>
      <c r="H16" s="16">
        <v>62</v>
      </c>
      <c r="I16" s="16">
        <v>72</v>
      </c>
      <c r="J16" s="16">
        <v>74</v>
      </c>
      <c r="K16" s="16">
        <v>82</v>
      </c>
      <c r="L16" s="16">
        <v>98</v>
      </c>
      <c r="M16" s="16">
        <v>101</v>
      </c>
      <c r="N16" s="16">
        <v>107</v>
      </c>
      <c r="O16" s="30">
        <f>IFERROR(N16/J16-1,"na")</f>
        <v>0.44594594594594605</v>
      </c>
      <c r="P16" s="30">
        <f>IFERROR(N16/M16-1,"na")</f>
        <v>5.9405940594059459E-2</v>
      </c>
      <c r="R16" s="92"/>
    </row>
    <row r="17" spans="2:18" x14ac:dyDescent="0.3">
      <c r="B17" s="94" t="s">
        <v>164</v>
      </c>
      <c r="C17" s="109" t="s">
        <v>160</v>
      </c>
      <c r="D17" s="16">
        <v>7</v>
      </c>
      <c r="E17" s="16">
        <v>8</v>
      </c>
      <c r="F17" s="12">
        <f>IFERROR(E17/D17-1,"na")</f>
        <v>0.14285714285714279</v>
      </c>
      <c r="H17" s="16">
        <v>7</v>
      </c>
      <c r="I17" s="16">
        <v>7</v>
      </c>
      <c r="J17" s="16">
        <v>7</v>
      </c>
      <c r="K17" s="16">
        <v>8</v>
      </c>
      <c r="L17" s="16">
        <v>8</v>
      </c>
      <c r="M17" s="16">
        <v>8</v>
      </c>
      <c r="N17" s="16">
        <v>9</v>
      </c>
      <c r="O17" s="30">
        <f>IFERROR(N17/J17-1,"na")</f>
        <v>0.28571428571428581</v>
      </c>
      <c r="P17" s="30">
        <f>IFERROR(N17/M17-1,"na")</f>
        <v>0.125</v>
      </c>
      <c r="R17" s="92"/>
    </row>
    <row r="18" spans="2:18" s="6" customFormat="1" x14ac:dyDescent="0.3">
      <c r="B18" s="95" t="s">
        <v>165</v>
      </c>
      <c r="C18" s="110"/>
      <c r="D18" s="52"/>
      <c r="E18" s="52"/>
      <c r="F18" s="96"/>
      <c r="G18"/>
      <c r="H18" s="52"/>
      <c r="I18" s="52"/>
      <c r="J18" s="52"/>
      <c r="K18" s="52"/>
      <c r="L18" s="52"/>
      <c r="M18" s="52"/>
      <c r="N18" s="52"/>
      <c r="O18" s="18"/>
      <c r="P18" s="18"/>
      <c r="R18" s="92"/>
    </row>
    <row r="19" spans="2:18" x14ac:dyDescent="0.3">
      <c r="B19" s="22" t="s">
        <v>166</v>
      </c>
      <c r="C19" s="109" t="s">
        <v>160</v>
      </c>
      <c r="D19" s="16">
        <v>12</v>
      </c>
      <c r="E19" s="16">
        <v>25</v>
      </c>
      <c r="F19" s="12">
        <f t="shared" ref="F19:F25" si="6">IFERROR(E19/D19-1,"na")</f>
        <v>1.0833333333333335</v>
      </c>
      <c r="H19" s="16">
        <v>12</v>
      </c>
      <c r="I19" s="16">
        <v>17</v>
      </c>
      <c r="J19" s="16">
        <v>17</v>
      </c>
      <c r="K19" s="16">
        <v>20</v>
      </c>
      <c r="L19" s="16">
        <v>25</v>
      </c>
      <c r="M19" s="16">
        <v>25</v>
      </c>
      <c r="N19" s="16">
        <v>25</v>
      </c>
      <c r="O19" s="30">
        <f t="shared" ref="O19:O25" si="7">IFERROR(N19/J19-1,"na")</f>
        <v>0.47058823529411775</v>
      </c>
      <c r="P19" s="30">
        <f t="shared" ref="P19:P25" si="8">IFERROR(N19/M19-1,"na")</f>
        <v>0</v>
      </c>
      <c r="R19" s="92"/>
    </row>
    <row r="20" spans="2:18" x14ac:dyDescent="0.3">
      <c r="B20" s="22" t="s">
        <v>167</v>
      </c>
      <c r="C20" s="109" t="s">
        <v>160</v>
      </c>
      <c r="D20" s="16">
        <v>8</v>
      </c>
      <c r="E20" s="16">
        <v>22</v>
      </c>
      <c r="F20" s="12">
        <f t="shared" si="6"/>
        <v>1.75</v>
      </c>
      <c r="H20" s="16">
        <v>8</v>
      </c>
      <c r="I20" s="16">
        <v>10</v>
      </c>
      <c r="J20" s="16">
        <v>11</v>
      </c>
      <c r="K20" s="16">
        <v>11</v>
      </c>
      <c r="L20" s="16">
        <v>22</v>
      </c>
      <c r="M20" s="16">
        <v>24</v>
      </c>
      <c r="N20" s="16">
        <v>25</v>
      </c>
      <c r="O20" s="30">
        <f t="shared" si="7"/>
        <v>1.2727272727272729</v>
      </c>
      <c r="P20" s="30">
        <f t="shared" si="8"/>
        <v>4.1666666666666741E-2</v>
      </c>
      <c r="R20" s="92"/>
    </row>
    <row r="21" spans="2:18" x14ac:dyDescent="0.3">
      <c r="B21" s="22" t="s">
        <v>168</v>
      </c>
      <c r="C21" s="109" t="s">
        <v>160</v>
      </c>
      <c r="D21" s="16">
        <v>17</v>
      </c>
      <c r="E21" s="16">
        <v>18</v>
      </c>
      <c r="F21" s="12">
        <f t="shared" si="6"/>
        <v>5.8823529411764719E-2</v>
      </c>
      <c r="H21" s="16">
        <v>17</v>
      </c>
      <c r="I21" s="16">
        <v>18</v>
      </c>
      <c r="J21" s="16">
        <v>18</v>
      </c>
      <c r="K21" s="16">
        <v>18</v>
      </c>
      <c r="L21" s="16">
        <v>18</v>
      </c>
      <c r="M21" s="16">
        <v>18</v>
      </c>
      <c r="N21" s="16">
        <v>18</v>
      </c>
      <c r="O21" s="30">
        <f t="shared" si="7"/>
        <v>0</v>
      </c>
      <c r="P21" s="30">
        <f t="shared" si="8"/>
        <v>0</v>
      </c>
      <c r="R21" s="92"/>
    </row>
    <row r="22" spans="2:18" x14ac:dyDescent="0.3">
      <c r="B22" s="22" t="s">
        <v>169</v>
      </c>
      <c r="C22" s="109" t="s">
        <v>160</v>
      </c>
      <c r="D22" s="16">
        <v>14</v>
      </c>
      <c r="E22" s="16">
        <v>16</v>
      </c>
      <c r="F22" s="12">
        <f t="shared" si="6"/>
        <v>0.14285714285714279</v>
      </c>
      <c r="H22" s="16">
        <v>14</v>
      </c>
      <c r="I22" s="16">
        <v>16</v>
      </c>
      <c r="J22" s="16">
        <v>15</v>
      </c>
      <c r="K22" s="16">
        <v>16</v>
      </c>
      <c r="L22" s="16">
        <v>16</v>
      </c>
      <c r="M22" s="16">
        <v>17</v>
      </c>
      <c r="N22" s="16">
        <v>16</v>
      </c>
      <c r="O22" s="30">
        <f t="shared" si="7"/>
        <v>6.6666666666666652E-2</v>
      </c>
      <c r="P22" s="30">
        <f t="shared" si="8"/>
        <v>-5.8823529411764719E-2</v>
      </c>
      <c r="R22" s="92"/>
    </row>
    <row r="23" spans="2:18" x14ac:dyDescent="0.3">
      <c r="B23" s="22" t="s">
        <v>170</v>
      </c>
      <c r="C23" s="109" t="s">
        <v>160</v>
      </c>
      <c r="D23" s="16">
        <v>9</v>
      </c>
      <c r="E23" s="16">
        <v>10</v>
      </c>
      <c r="F23" s="12">
        <f t="shared" si="6"/>
        <v>0.11111111111111116</v>
      </c>
      <c r="H23" s="16">
        <v>9</v>
      </c>
      <c r="I23" s="16">
        <v>9</v>
      </c>
      <c r="J23" s="16">
        <v>10</v>
      </c>
      <c r="K23" s="16">
        <v>10</v>
      </c>
      <c r="L23" s="16">
        <v>10</v>
      </c>
      <c r="M23" s="16">
        <v>10</v>
      </c>
      <c r="N23" s="16">
        <v>10</v>
      </c>
      <c r="O23" s="30">
        <f t="shared" si="7"/>
        <v>0</v>
      </c>
      <c r="P23" s="30">
        <f t="shared" si="8"/>
        <v>0</v>
      </c>
      <c r="R23" s="92"/>
    </row>
    <row r="24" spans="2:18" x14ac:dyDescent="0.3">
      <c r="B24" s="22" t="s">
        <v>171</v>
      </c>
      <c r="C24" s="109" t="s">
        <v>160</v>
      </c>
      <c r="D24" s="16">
        <v>1</v>
      </c>
      <c r="E24" s="16">
        <v>1</v>
      </c>
      <c r="F24" s="12">
        <f t="shared" si="6"/>
        <v>0</v>
      </c>
      <c r="H24" s="16">
        <v>1</v>
      </c>
      <c r="I24" s="16">
        <v>1</v>
      </c>
      <c r="J24" s="16">
        <v>1</v>
      </c>
      <c r="K24" s="16">
        <v>1</v>
      </c>
      <c r="L24" s="16">
        <v>1</v>
      </c>
      <c r="M24" s="16">
        <v>1</v>
      </c>
      <c r="N24" s="16">
        <v>1</v>
      </c>
      <c r="O24" s="30">
        <f t="shared" si="7"/>
        <v>0</v>
      </c>
      <c r="P24" s="30">
        <f t="shared" si="8"/>
        <v>0</v>
      </c>
      <c r="R24" s="92"/>
    </row>
    <row r="25" spans="2:18" x14ac:dyDescent="0.3">
      <c r="B25" s="22" t="s">
        <v>172</v>
      </c>
      <c r="C25" s="109" t="s">
        <v>160</v>
      </c>
      <c r="D25" s="16">
        <v>1</v>
      </c>
      <c r="E25" s="16">
        <v>1</v>
      </c>
      <c r="F25" s="12">
        <f t="shared" si="6"/>
        <v>0</v>
      </c>
      <c r="H25" s="16">
        <v>1</v>
      </c>
      <c r="I25" s="16">
        <v>1</v>
      </c>
      <c r="J25" s="16">
        <v>2</v>
      </c>
      <c r="K25" s="16">
        <v>1</v>
      </c>
      <c r="L25" s="16">
        <v>1</v>
      </c>
      <c r="M25" s="16">
        <v>1</v>
      </c>
      <c r="N25" s="16">
        <v>1</v>
      </c>
      <c r="O25" s="30">
        <f t="shared" si="7"/>
        <v>-0.5</v>
      </c>
      <c r="P25" s="30">
        <f t="shared" si="8"/>
        <v>0</v>
      </c>
      <c r="R25" s="92"/>
    </row>
    <row r="26" spans="2:18" x14ac:dyDescent="0.3">
      <c r="B26" s="22" t="s">
        <v>173</v>
      </c>
      <c r="C26" s="109" t="s">
        <v>160</v>
      </c>
      <c r="D26" s="16">
        <v>0</v>
      </c>
      <c r="E26" s="16">
        <v>5</v>
      </c>
      <c r="F26" s="12" t="str">
        <f>IFERROR(E26/D26-1,"na")</f>
        <v>na</v>
      </c>
      <c r="H26" s="16">
        <v>0</v>
      </c>
      <c r="I26" s="16">
        <v>0</v>
      </c>
      <c r="J26" s="16">
        <v>0</v>
      </c>
      <c r="K26" s="16">
        <v>5</v>
      </c>
      <c r="L26" s="16">
        <v>5</v>
      </c>
      <c r="M26" s="16">
        <v>5</v>
      </c>
      <c r="N26" s="16">
        <v>7</v>
      </c>
      <c r="O26" s="30" t="str">
        <f>IFERROR(N26/J26-1,"na")</f>
        <v>na</v>
      </c>
      <c r="P26" s="30">
        <f>IFERROR(N26/M26-1,"na")</f>
        <v>0.39999999999999991</v>
      </c>
      <c r="R26" s="92"/>
    </row>
    <row r="27" spans="2:18" x14ac:dyDescent="0.3">
      <c r="B27" s="146" t="s">
        <v>188</v>
      </c>
      <c r="C27" s="109" t="s">
        <v>160</v>
      </c>
      <c r="D27" s="16">
        <v>0</v>
      </c>
      <c r="E27" s="16">
        <v>0</v>
      </c>
      <c r="F27" s="12" t="str">
        <f>IFERROR(E27/D27-1,"na")</f>
        <v>na</v>
      </c>
      <c r="H27" s="16">
        <v>0</v>
      </c>
      <c r="I27" s="16">
        <v>0</v>
      </c>
      <c r="J27" s="16">
        <v>0</v>
      </c>
      <c r="K27" s="16">
        <v>0</v>
      </c>
      <c r="L27" s="16">
        <v>0</v>
      </c>
      <c r="M27" s="16">
        <v>0</v>
      </c>
      <c r="N27" s="16">
        <v>4</v>
      </c>
      <c r="O27" s="12" t="str">
        <f>IFERROR(N27/J27-1,"na")</f>
        <v>na</v>
      </c>
      <c r="P27" s="12" t="str">
        <f>IFERROR(N27/M27-1,"na")</f>
        <v>na</v>
      </c>
      <c r="R27" s="92"/>
    </row>
  </sheetData>
  <pageMargins left="0.7" right="0.7" top="0.75" bottom="0.75" header="0.3" footer="0.3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Cover</vt:lpstr>
      <vt:lpstr>Operating metrics</vt:lpstr>
      <vt:lpstr>P&amp;L</vt:lpstr>
      <vt:lpstr>BS</vt:lpstr>
      <vt:lpstr>Capital &amp; Liability</vt:lpstr>
      <vt:lpstr>AUM Profile &amp; Asset Quality</vt:lpstr>
      <vt:lpstr>Employees</vt:lpstr>
      <vt:lpstr>'AUM Profile &amp; Asset Quality'!Print_Area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</dc:creator>
  <cp:lastModifiedBy>Darshan Shanbhag</cp:lastModifiedBy>
  <cp:lastPrinted>2026-07-28T06:09:57Z</cp:lastPrinted>
  <dcterms:created xsi:type="dcterms:W3CDTF">2026-05-28T07:05:48Z</dcterms:created>
  <dcterms:modified xsi:type="dcterms:W3CDTF">2026-10-28T17:16:13Z</dcterms:modified>
</cp:coreProperties>
</file>