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ropbox\IR &amp; Profitability Team\Quarterly Earnings Updates\2. Q1'FY27\Handbook\"/>
    </mc:Choice>
  </mc:AlternateContent>
  <xr:revisionPtr revIDLastSave="0" documentId="13_ncr:1_{7513B5B9-E580-44DD-8DB3-40A960642A2B}" xr6:coauthVersionLast="47" xr6:coauthVersionMax="47" xr10:uidLastSave="{00000000-0000-0000-0000-000000000000}"/>
  <bookViews>
    <workbookView xWindow="-110" yWindow="-110" windowWidth="19420" windowHeight="10300" xr2:uid="{6C8C6648-F4C3-4638-BDF2-75A8290470C9}"/>
  </bookViews>
  <sheets>
    <sheet name="Cover" sheetId="1" r:id="rId1"/>
    <sheet name="Operating metrics" sheetId="2" r:id="rId2"/>
    <sheet name="P&amp;L" sheetId="3" r:id="rId3"/>
    <sheet name="BS" sheetId="4" r:id="rId4"/>
    <sheet name="Capital &amp; Liability" sheetId="5" r:id="rId5"/>
    <sheet name="AUM Profile &amp; Asset Quality" sheetId="6" r:id="rId6"/>
    <sheet name="Employees" sheetId="7" r:id="rId7"/>
  </sheets>
  <definedNames>
    <definedName name="_xlnm.Print_Area" localSheetId="5">'AUM Profile &amp; Asset Quality'!$A$1:$N$60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9" i="3" l="1"/>
  <c r="D39" i="3"/>
  <c r="E39" i="3"/>
  <c r="F39" i="3"/>
  <c r="H39" i="3"/>
  <c r="I39" i="3"/>
  <c r="J39" i="3"/>
  <c r="K39" i="3"/>
  <c r="L39" i="3"/>
  <c r="M39" i="3"/>
  <c r="N39" i="3"/>
  <c r="F40" i="3"/>
  <c r="F41" i="3"/>
  <c r="D42" i="3"/>
  <c r="E42" i="3"/>
  <c r="F42" i="3" s="1"/>
  <c r="H42" i="3"/>
  <c r="I42" i="3"/>
  <c r="J42" i="3"/>
  <c r="K42" i="3"/>
  <c r="L24" i="6"/>
  <c r="M26" i="7" l="1"/>
  <c r="N25" i="7"/>
  <c r="N24" i="7"/>
  <c r="N23" i="7"/>
  <c r="N22" i="7"/>
  <c r="N21" i="7"/>
  <c r="M20" i="7"/>
  <c r="N19" i="7"/>
  <c r="N17" i="7"/>
  <c r="N16" i="7"/>
  <c r="N59" i="6"/>
  <c r="M59" i="6"/>
  <c r="N58" i="6"/>
  <c r="M58" i="6"/>
  <c r="N25" i="6"/>
  <c r="M25" i="6"/>
  <c r="N24" i="6"/>
  <c r="M24" i="6"/>
  <c r="N23" i="6"/>
  <c r="M23" i="6"/>
  <c r="N22" i="6"/>
  <c r="M22" i="6"/>
  <c r="N21" i="6"/>
  <c r="M21" i="6"/>
  <c r="M8" i="6"/>
  <c r="N35" i="5"/>
  <c r="N36" i="5"/>
  <c r="N34" i="5"/>
  <c r="N10" i="5"/>
  <c r="N7" i="5"/>
  <c r="N6" i="5"/>
  <c r="N17" i="6"/>
  <c r="N32" i="2"/>
  <c r="N33" i="2"/>
  <c r="N31" i="2"/>
  <c r="N27" i="2"/>
  <c r="N28" i="2"/>
  <c r="N26" i="2"/>
  <c r="N21" i="2"/>
  <c r="M19" i="2"/>
  <c r="N18" i="2"/>
  <c r="N12" i="2"/>
  <c r="M8" i="2"/>
  <c r="M7" i="2"/>
  <c r="N6" i="2"/>
  <c r="N19" i="2" l="1"/>
  <c r="M27" i="2"/>
  <c r="M17" i="6"/>
  <c r="M7" i="5"/>
  <c r="M6" i="2"/>
  <c r="M26" i="2"/>
  <c r="M34" i="5"/>
  <c r="M18" i="2"/>
  <c r="M35" i="5"/>
  <c r="M28" i="2"/>
  <c r="M32" i="2"/>
  <c r="M12" i="2"/>
  <c r="N8" i="6"/>
  <c r="N23" i="2"/>
  <c r="M23" i="2"/>
  <c r="M8" i="5"/>
  <c r="N8" i="5"/>
  <c r="N9" i="5"/>
  <c r="M9" i="5"/>
  <c r="M22" i="2"/>
  <c r="N22" i="2"/>
  <c r="M17" i="7"/>
  <c r="N7" i="2"/>
  <c r="M21" i="2"/>
  <c r="M31" i="2"/>
  <c r="M10" i="5"/>
  <c r="M36" i="5"/>
  <c r="N8" i="2"/>
  <c r="M33" i="2"/>
  <c r="M6" i="5"/>
  <c r="N26" i="7"/>
  <c r="M21" i="7"/>
  <c r="M22" i="7"/>
  <c r="N20" i="7"/>
  <c r="M23" i="7"/>
  <c r="M16" i="7"/>
  <c r="M24" i="7"/>
  <c r="M19" i="7"/>
  <c r="M25" i="7"/>
  <c r="I35" i="3" l="1"/>
  <c r="I33" i="3"/>
  <c r="I31" i="3"/>
  <c r="I29" i="3"/>
  <c r="I6" i="7"/>
  <c r="N15" i="7"/>
  <c r="M15" i="7"/>
  <c r="L15" i="7"/>
  <c r="K15" i="7"/>
  <c r="J15" i="7"/>
  <c r="I15" i="7"/>
  <c r="H15" i="7"/>
  <c r="F15" i="7"/>
  <c r="E15" i="7"/>
  <c r="D15" i="7"/>
  <c r="C15" i="7"/>
  <c r="I47" i="6"/>
  <c r="I48" i="6"/>
  <c r="I49" i="6"/>
  <c r="I52" i="6"/>
  <c r="L30" i="6"/>
  <c r="K30" i="6"/>
  <c r="J30" i="6"/>
  <c r="I30" i="6"/>
  <c r="H30" i="6"/>
  <c r="L29" i="6"/>
  <c r="K29" i="6"/>
  <c r="J29" i="6"/>
  <c r="I29" i="6"/>
  <c r="H29" i="6"/>
  <c r="L28" i="6"/>
  <c r="K28" i="6"/>
  <c r="J28" i="6"/>
  <c r="I28" i="6"/>
  <c r="H28" i="6"/>
  <c r="L27" i="6"/>
  <c r="K27" i="6"/>
  <c r="J27" i="6"/>
  <c r="I27" i="6"/>
  <c r="H27" i="6"/>
  <c r="L26" i="6"/>
  <c r="K26" i="6"/>
  <c r="J26" i="6"/>
  <c r="I26" i="6"/>
  <c r="H26" i="6"/>
  <c r="E26" i="6"/>
  <c r="E27" i="6"/>
  <c r="E28" i="6"/>
  <c r="E29" i="6"/>
  <c r="E30" i="6"/>
  <c r="D27" i="6"/>
  <c r="D28" i="6"/>
  <c r="D29" i="6"/>
  <c r="D30" i="6"/>
  <c r="D26" i="6"/>
  <c r="I19" i="6"/>
  <c r="K15" i="6"/>
  <c r="J15" i="6"/>
  <c r="I15" i="6"/>
  <c r="H15" i="6"/>
  <c r="K14" i="6"/>
  <c r="J14" i="6"/>
  <c r="I14" i="6"/>
  <c r="H14" i="6"/>
  <c r="E14" i="6"/>
  <c r="E15" i="6"/>
  <c r="D15" i="6"/>
  <c r="D14" i="6"/>
  <c r="K10" i="6"/>
  <c r="J10" i="6"/>
  <c r="I10" i="6"/>
  <c r="H10" i="6"/>
  <c r="K9" i="6"/>
  <c r="J9" i="6"/>
  <c r="I9" i="6"/>
  <c r="H9" i="6"/>
  <c r="E9" i="6"/>
  <c r="E10" i="6"/>
  <c r="D10" i="6"/>
  <c r="D9" i="6"/>
  <c r="N57" i="6"/>
  <c r="M57" i="6"/>
  <c r="L57" i="6"/>
  <c r="K57" i="6"/>
  <c r="J57" i="6"/>
  <c r="I57" i="6"/>
  <c r="H57" i="6"/>
  <c r="F57" i="6"/>
  <c r="E57" i="6"/>
  <c r="D57" i="6"/>
  <c r="N38" i="6"/>
  <c r="M38" i="6"/>
  <c r="L38" i="6"/>
  <c r="K38" i="6"/>
  <c r="J38" i="6"/>
  <c r="I38" i="6"/>
  <c r="H38" i="6"/>
  <c r="F38" i="6"/>
  <c r="E38" i="6"/>
  <c r="D38" i="6"/>
  <c r="L37" i="5"/>
  <c r="I37" i="5"/>
  <c r="L12" i="5"/>
  <c r="I12" i="5"/>
  <c r="I16" i="5" s="1"/>
  <c r="N33" i="5"/>
  <c r="M33" i="5"/>
  <c r="L33" i="5"/>
  <c r="K33" i="5"/>
  <c r="J33" i="5"/>
  <c r="I33" i="5"/>
  <c r="H33" i="5"/>
  <c r="F33" i="5"/>
  <c r="E33" i="5"/>
  <c r="D33" i="5"/>
  <c r="C33" i="5"/>
  <c r="N28" i="5"/>
  <c r="M28" i="5"/>
  <c r="L28" i="5"/>
  <c r="K28" i="5"/>
  <c r="J28" i="5"/>
  <c r="I28" i="5"/>
  <c r="H28" i="5"/>
  <c r="F28" i="5"/>
  <c r="E28" i="5"/>
  <c r="D28" i="5"/>
  <c r="C28" i="5"/>
  <c r="N22" i="5"/>
  <c r="M22" i="5"/>
  <c r="L22" i="5"/>
  <c r="K22" i="5"/>
  <c r="J22" i="5"/>
  <c r="I22" i="5"/>
  <c r="H22" i="5"/>
  <c r="F22" i="5"/>
  <c r="E22" i="5"/>
  <c r="C22" i="5"/>
  <c r="D22" i="5"/>
  <c r="I8" i="3"/>
  <c r="C25" i="3"/>
  <c r="C16" i="2"/>
  <c r="I22" i="4"/>
  <c r="J22" i="4"/>
  <c r="K22" i="4"/>
  <c r="I13" i="4"/>
  <c r="L25" i="3"/>
  <c r="N25" i="3"/>
  <c r="M25" i="3"/>
  <c r="K25" i="3"/>
  <c r="J25" i="3"/>
  <c r="I25" i="3"/>
  <c r="H25" i="3"/>
  <c r="E25" i="3"/>
  <c r="F25" i="3"/>
  <c r="D25" i="3"/>
  <c r="N16" i="2"/>
  <c r="M16" i="2"/>
  <c r="L16" i="2"/>
  <c r="K16" i="2"/>
  <c r="J16" i="2"/>
  <c r="I16" i="2"/>
  <c r="H16" i="2"/>
  <c r="E16" i="2"/>
  <c r="F16" i="2"/>
  <c r="D16" i="2"/>
  <c r="N30" i="6" l="1"/>
  <c r="M30" i="6"/>
  <c r="N28" i="6"/>
  <c r="M28" i="6"/>
  <c r="N26" i="6"/>
  <c r="M26" i="6"/>
  <c r="N29" i="6"/>
  <c r="M29" i="6"/>
  <c r="M27" i="6"/>
  <c r="N27" i="6"/>
  <c r="M37" i="5"/>
  <c r="L18" i="5"/>
  <c r="M12" i="5"/>
  <c r="L19" i="5"/>
  <c r="L20" i="5"/>
  <c r="I10" i="3"/>
  <c r="I22" i="3"/>
  <c r="I28" i="3"/>
  <c r="I20" i="5"/>
  <c r="L15" i="5"/>
  <c r="L16" i="5"/>
  <c r="L17" i="5"/>
  <c r="I17" i="5"/>
  <c r="I18" i="5"/>
  <c r="I19" i="5"/>
  <c r="I15" i="5"/>
  <c r="M16" i="5" l="1"/>
  <c r="M15" i="5"/>
  <c r="M18" i="5"/>
  <c r="M17" i="5"/>
  <c r="M19" i="5"/>
  <c r="I30" i="3"/>
  <c r="I12" i="3"/>
  <c r="I23" i="3"/>
  <c r="H11" i="7"/>
  <c r="H7" i="7"/>
  <c r="H10" i="7"/>
  <c r="H9" i="7"/>
  <c r="H12" i="7"/>
  <c r="H8" i="7"/>
  <c r="F25" i="7"/>
  <c r="F24" i="7"/>
  <c r="F23" i="7"/>
  <c r="F22" i="7"/>
  <c r="F21" i="7"/>
  <c r="F20" i="7"/>
  <c r="F19" i="7"/>
  <c r="F17" i="7"/>
  <c r="F16" i="7"/>
  <c r="E6" i="7"/>
  <c r="F9" i="7"/>
  <c r="F10" i="7"/>
  <c r="F7" i="7"/>
  <c r="D6" i="7"/>
  <c r="F8" i="7"/>
  <c r="F59" i="6"/>
  <c r="F58" i="6"/>
  <c r="C57" i="6"/>
  <c r="F55" i="6"/>
  <c r="F54" i="6"/>
  <c r="F51" i="6"/>
  <c r="H49" i="6"/>
  <c r="E48" i="6"/>
  <c r="D48" i="6"/>
  <c r="K47" i="6"/>
  <c r="D47" i="6"/>
  <c r="K49" i="6"/>
  <c r="F45" i="6"/>
  <c r="D49" i="6"/>
  <c r="K48" i="6"/>
  <c r="H48" i="6"/>
  <c r="F44" i="6"/>
  <c r="J47" i="6"/>
  <c r="H47" i="6"/>
  <c r="F43" i="6"/>
  <c r="J49" i="6"/>
  <c r="F41" i="6"/>
  <c r="E49" i="6"/>
  <c r="F40" i="6"/>
  <c r="F39" i="6"/>
  <c r="C38" i="6"/>
  <c r="B30" i="6"/>
  <c r="B29" i="6"/>
  <c r="B28" i="6"/>
  <c r="B27" i="6"/>
  <c r="B26" i="6"/>
  <c r="F25" i="6"/>
  <c r="F24" i="6"/>
  <c r="F22" i="6"/>
  <c r="F21" i="6"/>
  <c r="J19" i="6"/>
  <c r="H19" i="6"/>
  <c r="D19" i="6"/>
  <c r="F18" i="6"/>
  <c r="F17" i="6"/>
  <c r="F13" i="6"/>
  <c r="F7" i="6"/>
  <c r="F36" i="5"/>
  <c r="F35" i="5"/>
  <c r="F24" i="5"/>
  <c r="F23" i="5"/>
  <c r="B20" i="5"/>
  <c r="B19" i="5"/>
  <c r="B18" i="5"/>
  <c r="B17" i="5"/>
  <c r="B16" i="5"/>
  <c r="B15" i="5"/>
  <c r="F11" i="5"/>
  <c r="F10" i="5"/>
  <c r="F9" i="5"/>
  <c r="F8" i="5"/>
  <c r="F7" i="5"/>
  <c r="F6" i="5"/>
  <c r="E12" i="5"/>
  <c r="D12" i="5"/>
  <c r="D15" i="5" s="1"/>
  <c r="F27" i="4"/>
  <c r="F26" i="4"/>
  <c r="F24" i="4"/>
  <c r="F21" i="4"/>
  <c r="F20" i="4"/>
  <c r="F19" i="4"/>
  <c r="F17" i="4"/>
  <c r="F16" i="4"/>
  <c r="E22" i="4"/>
  <c r="D22" i="4"/>
  <c r="F12" i="4"/>
  <c r="D13" i="4"/>
  <c r="F9" i="4"/>
  <c r="F8" i="4"/>
  <c r="H13" i="4"/>
  <c r="F7" i="4"/>
  <c r="F37" i="3"/>
  <c r="F35" i="3"/>
  <c r="F33" i="3"/>
  <c r="F31" i="3"/>
  <c r="F29" i="3"/>
  <c r="E28" i="3"/>
  <c r="K28" i="3"/>
  <c r="J28" i="3"/>
  <c r="F27" i="3"/>
  <c r="F26" i="3"/>
  <c r="D28" i="3"/>
  <c r="F20" i="3"/>
  <c r="F19" i="3"/>
  <c r="F13" i="3"/>
  <c r="F11" i="3"/>
  <c r="H8" i="3"/>
  <c r="F7" i="3"/>
  <c r="D8" i="3"/>
  <c r="J8" i="3"/>
  <c r="F33" i="2"/>
  <c r="F28" i="2"/>
  <c r="F27" i="2"/>
  <c r="F23" i="2"/>
  <c r="F21" i="2"/>
  <c r="F12" i="2"/>
  <c r="F11" i="2"/>
  <c r="F10" i="2"/>
  <c r="F8" i="2"/>
  <c r="F7" i="2"/>
  <c r="J30" i="3" l="1"/>
  <c r="I32" i="3"/>
  <c r="D30" i="3"/>
  <c r="J10" i="3"/>
  <c r="H10" i="3"/>
  <c r="I14" i="3"/>
  <c r="D10" i="3"/>
  <c r="D23" i="3" s="1"/>
  <c r="F48" i="6"/>
  <c r="F49" i="6"/>
  <c r="F28" i="3"/>
  <c r="F28" i="6"/>
  <c r="F6" i="7"/>
  <c r="H6" i="7"/>
  <c r="K30" i="3"/>
  <c r="F12" i="5"/>
  <c r="E18" i="5"/>
  <c r="E20" i="5"/>
  <c r="J48" i="6"/>
  <c r="J52" i="6"/>
  <c r="F22" i="2"/>
  <c r="K8" i="3"/>
  <c r="F11" i="4"/>
  <c r="H37" i="5"/>
  <c r="F10" i="6"/>
  <c r="H28" i="3"/>
  <c r="E19" i="5"/>
  <c r="F12" i="6"/>
  <c r="F23" i="6"/>
  <c r="E47" i="6"/>
  <c r="F47" i="6" s="1"/>
  <c r="F32" i="2"/>
  <c r="F15" i="3"/>
  <c r="J6" i="7"/>
  <c r="F12" i="7"/>
  <c r="F6" i="2"/>
  <c r="F10" i="4"/>
  <c r="F18" i="4"/>
  <c r="D17" i="5"/>
  <c r="D16" i="5"/>
  <c r="K12" i="5"/>
  <c r="N12" i="5" s="1"/>
  <c r="E17" i="5"/>
  <c r="K52" i="6"/>
  <c r="D19" i="5"/>
  <c r="H22" i="3"/>
  <c r="E30" i="3"/>
  <c r="D37" i="5"/>
  <c r="F18" i="2"/>
  <c r="H12" i="5"/>
  <c r="H17" i="5" s="1"/>
  <c r="F27" i="6"/>
  <c r="F19" i="2"/>
  <c r="F31" i="2"/>
  <c r="F6" i="3"/>
  <c r="E8" i="3"/>
  <c r="J22" i="3"/>
  <c r="J13" i="4"/>
  <c r="K18" i="5"/>
  <c r="N18" i="5" s="1"/>
  <c r="F25" i="5"/>
  <c r="J23" i="3"/>
  <c r="J12" i="3"/>
  <c r="F22" i="4"/>
  <c r="D18" i="5"/>
  <c r="F9" i="6"/>
  <c r="F29" i="6"/>
  <c r="K16" i="5"/>
  <c r="N16" i="5" s="1"/>
  <c r="E37" i="5"/>
  <c r="F26" i="7"/>
  <c r="F9" i="3"/>
  <c r="D22" i="3"/>
  <c r="H22" i="4"/>
  <c r="F26" i="2"/>
  <c r="J12" i="5"/>
  <c r="J18" i="5" s="1"/>
  <c r="F8" i="6"/>
  <c r="E19" i="6"/>
  <c r="F19" i="6" s="1"/>
  <c r="F26" i="6"/>
  <c r="F30" i="6"/>
  <c r="D52" i="6"/>
  <c r="K15" i="5"/>
  <c r="N15" i="5" s="1"/>
  <c r="D20" i="5"/>
  <c r="J37" i="5"/>
  <c r="H52" i="6"/>
  <c r="K6" i="7"/>
  <c r="K13" i="4"/>
  <c r="E16" i="5"/>
  <c r="K37" i="5"/>
  <c r="N37" i="5" s="1"/>
  <c r="K19" i="6"/>
  <c r="E15" i="5"/>
  <c r="F15" i="5" s="1"/>
  <c r="F34" i="5"/>
  <c r="E52" i="6"/>
  <c r="F11" i="7"/>
  <c r="E13" i="4"/>
  <c r="F14" i="2"/>
  <c r="F17" i="5" l="1"/>
  <c r="H16" i="5"/>
  <c r="F13" i="4"/>
  <c r="J32" i="3"/>
  <c r="H30" i="3"/>
  <c r="I34" i="3"/>
  <c r="D32" i="3"/>
  <c r="J14" i="3"/>
  <c r="H12" i="3"/>
  <c r="H23" i="3"/>
  <c r="I16" i="3"/>
  <c r="D12" i="3"/>
  <c r="F14" i="6"/>
  <c r="F19" i="5"/>
  <c r="F52" i="6"/>
  <c r="H18" i="5"/>
  <c r="F20" i="5"/>
  <c r="F18" i="5"/>
  <c r="F37" i="5"/>
  <c r="F15" i="6"/>
  <c r="F25" i="4"/>
  <c r="J16" i="5"/>
  <c r="K19" i="5"/>
  <c r="N19" i="5" s="1"/>
  <c r="K17" i="5"/>
  <c r="N17" i="5" s="1"/>
  <c r="J15" i="5"/>
  <c r="E32" i="3"/>
  <c r="F30" i="3"/>
  <c r="J20" i="5"/>
  <c r="F8" i="3"/>
  <c r="E22" i="3"/>
  <c r="F22" i="3" s="1"/>
  <c r="E10" i="3"/>
  <c r="K22" i="3"/>
  <c r="K10" i="3"/>
  <c r="K32" i="3"/>
  <c r="J17" i="5"/>
  <c r="K20" i="5"/>
  <c r="J19" i="5"/>
  <c r="F16" i="5"/>
  <c r="H15" i="5"/>
  <c r="H20" i="5"/>
  <c r="H19" i="5"/>
  <c r="J34" i="3" l="1"/>
  <c r="I36" i="3"/>
  <c r="H32" i="3"/>
  <c r="D34" i="3"/>
  <c r="J16" i="3"/>
  <c r="H14" i="3"/>
  <c r="D14" i="3"/>
  <c r="K23" i="3"/>
  <c r="K12" i="3"/>
  <c r="E12" i="3"/>
  <c r="F10" i="3"/>
  <c r="E23" i="3"/>
  <c r="F23" i="3" s="1"/>
  <c r="K34" i="3"/>
  <c r="E34" i="3"/>
  <c r="F32" i="3"/>
  <c r="J36" i="3" l="1"/>
  <c r="H34" i="3"/>
  <c r="D36" i="3"/>
  <c r="H16" i="3"/>
  <c r="D16" i="3"/>
  <c r="K14" i="3"/>
  <c r="F12" i="3"/>
  <c r="E14" i="3"/>
  <c r="F34" i="3"/>
  <c r="E36" i="3"/>
  <c r="K36" i="3"/>
  <c r="H36" i="3" l="1"/>
  <c r="F36" i="3"/>
  <c r="F14" i="3"/>
  <c r="E16" i="3"/>
  <c r="K16" i="3"/>
  <c r="F16" i="3" l="1"/>
  <c r="N10" i="4" l="1"/>
  <c r="L14" i="6" l="1"/>
  <c r="N12" i="6"/>
  <c r="M12" i="6"/>
  <c r="M11" i="4"/>
  <c r="N11" i="4"/>
  <c r="N20" i="4"/>
  <c r="M20" i="4"/>
  <c r="N9" i="3"/>
  <c r="M9" i="3"/>
  <c r="M8" i="7"/>
  <c r="N8" i="7"/>
  <c r="N12" i="7"/>
  <c r="M12" i="7"/>
  <c r="N16" i="4"/>
  <c r="M16" i="4"/>
  <c r="L22" i="4"/>
  <c r="N15" i="3"/>
  <c r="M15" i="3"/>
  <c r="M44" i="6"/>
  <c r="N44" i="6"/>
  <c r="L52" i="6"/>
  <c r="L48" i="6"/>
  <c r="M21" i="4"/>
  <c r="N21" i="4"/>
  <c r="N25" i="5"/>
  <c r="M25" i="5"/>
  <c r="N7" i="7"/>
  <c r="M7" i="7"/>
  <c r="L6" i="7"/>
  <c r="N41" i="6"/>
  <c r="M41" i="6"/>
  <c r="M10" i="7"/>
  <c r="N10" i="7"/>
  <c r="N27" i="4"/>
  <c r="M27" i="4"/>
  <c r="N12" i="4"/>
  <c r="M12" i="4"/>
  <c r="M43" i="6"/>
  <c r="N43" i="6"/>
  <c r="L47" i="6"/>
  <c r="N18" i="4"/>
  <c r="M18" i="4"/>
  <c r="M45" i="6"/>
  <c r="N45" i="6"/>
  <c r="L49" i="6"/>
  <c r="N17" i="4"/>
  <c r="M17" i="4"/>
  <c r="N51" i="6"/>
  <c r="M51" i="6"/>
  <c r="M6" i="3"/>
  <c r="N6" i="3"/>
  <c r="L8" i="3"/>
  <c r="L22" i="3" s="1"/>
  <c r="N9" i="4"/>
  <c r="M9" i="4"/>
  <c r="M8" i="4"/>
  <c r="N8" i="4"/>
  <c r="M40" i="6"/>
  <c r="N40" i="6"/>
  <c r="M9" i="7"/>
  <c r="N9" i="7"/>
  <c r="N11" i="3"/>
  <c r="M11" i="3"/>
  <c r="N39" i="6"/>
  <c r="M39" i="6"/>
  <c r="N19" i="4"/>
  <c r="M19" i="4"/>
  <c r="N11" i="7"/>
  <c r="M11" i="7"/>
  <c r="N24" i="5"/>
  <c r="M24" i="5"/>
  <c r="M13" i="3" l="1"/>
  <c r="N13" i="3"/>
  <c r="N10" i="2"/>
  <c r="M10" i="2"/>
  <c r="M49" i="6"/>
  <c r="N49" i="6"/>
  <c r="N14" i="6"/>
  <c r="M14" i="6"/>
  <c r="N26" i="4"/>
  <c r="M26" i="4"/>
  <c r="M54" i="6"/>
  <c r="N54" i="6"/>
  <c r="M13" i="6"/>
  <c r="N13" i="6"/>
  <c r="L15" i="6"/>
  <c r="L10" i="3"/>
  <c r="M8" i="3"/>
  <c r="N8" i="3"/>
  <c r="M47" i="6"/>
  <c r="N47" i="6"/>
  <c r="N22" i="4"/>
  <c r="M22" i="4"/>
  <c r="N7" i="3"/>
  <c r="M7" i="3"/>
  <c r="M6" i="7"/>
  <c r="N6" i="7"/>
  <c r="M22" i="3"/>
  <c r="N22" i="3"/>
  <c r="N41" i="3"/>
  <c r="M41" i="3"/>
  <c r="M48" i="6"/>
  <c r="N48" i="6"/>
  <c r="M7" i="4"/>
  <c r="N7" i="4"/>
  <c r="L13" i="4"/>
  <c r="M52" i="6"/>
  <c r="N52" i="6"/>
  <c r="M23" i="5"/>
  <c r="N23" i="5"/>
  <c r="M27" i="3" l="1"/>
  <c r="N27" i="3"/>
  <c r="N19" i="3"/>
  <c r="M19" i="3"/>
  <c r="L12" i="3"/>
  <c r="M10" i="3"/>
  <c r="N10" i="3"/>
  <c r="L23" i="3"/>
  <c r="N33" i="3"/>
  <c r="M33" i="3"/>
  <c r="N15" i="6"/>
  <c r="M15" i="6"/>
  <c r="M7" i="6"/>
  <c r="N7" i="6"/>
  <c r="L10" i="6"/>
  <c r="L9" i="6"/>
  <c r="M13" i="4"/>
  <c r="N13" i="4"/>
  <c r="N40" i="3"/>
  <c r="M40" i="3"/>
  <c r="L42" i="3"/>
  <c r="N55" i="6"/>
  <c r="M55" i="6"/>
  <c r="N11" i="2"/>
  <c r="M11" i="2"/>
  <c r="N14" i="2"/>
  <c r="M14" i="2"/>
  <c r="N24" i="4"/>
  <c r="M24" i="4"/>
  <c r="M31" i="3" l="1"/>
  <c r="N31" i="3"/>
  <c r="M12" i="3"/>
  <c r="L14" i="3"/>
  <c r="N12" i="3"/>
  <c r="M29" i="3"/>
  <c r="N29" i="3"/>
  <c r="M26" i="3"/>
  <c r="L28" i="3"/>
  <c r="N26" i="3"/>
  <c r="N35" i="3"/>
  <c r="M35" i="3"/>
  <c r="M25" i="4"/>
  <c r="N25" i="4"/>
  <c r="N20" i="3"/>
  <c r="M20" i="3"/>
  <c r="M9" i="6"/>
  <c r="N9" i="6"/>
  <c r="M42" i="3"/>
  <c r="N42" i="3"/>
  <c r="M10" i="6"/>
  <c r="N10" i="6"/>
  <c r="M23" i="3"/>
  <c r="N23" i="3"/>
  <c r="L30" i="3" l="1"/>
  <c r="M28" i="3"/>
  <c r="N28" i="3"/>
  <c r="M18" i="6"/>
  <c r="N18" i="6"/>
  <c r="L19" i="6"/>
  <c r="M14" i="3"/>
  <c r="L16" i="3"/>
  <c r="N14" i="3"/>
  <c r="M16" i="3" l="1"/>
  <c r="N16" i="3"/>
  <c r="M19" i="6"/>
  <c r="N19" i="6"/>
  <c r="L32" i="3"/>
  <c r="M30" i="3"/>
  <c r="N30" i="3"/>
  <c r="M32" i="3" l="1"/>
  <c r="L34" i="3"/>
  <c r="N32" i="3"/>
  <c r="M37" i="3"/>
  <c r="N37" i="3"/>
  <c r="M34" i="3" l="1"/>
  <c r="L36" i="3"/>
  <c r="N34" i="3"/>
  <c r="M36" i="3" l="1"/>
  <c r="N36" i="3"/>
</calcChain>
</file>

<file path=xl/sharedStrings.xml><?xml version="1.0" encoding="utf-8"?>
<sst xmlns="http://schemas.openxmlformats.org/spreadsheetml/2006/main" count="404" uniqueCount="185">
  <si>
    <t>Operational Details</t>
  </si>
  <si>
    <t>Unit</t>
  </si>
  <si>
    <t>FY25</t>
  </si>
  <si>
    <t>FY26</t>
  </si>
  <si>
    <t>YoY Δ</t>
  </si>
  <si>
    <t>Q4FY25</t>
  </si>
  <si>
    <t>Q3FY26</t>
  </si>
  <si>
    <t>Q4FY26</t>
  </si>
  <si>
    <t>QoQ Δ</t>
  </si>
  <si>
    <t>Registered user base</t>
  </si>
  <si>
    <t># Mns</t>
  </si>
  <si>
    <t>Unique Customers Served (Cumulative)</t>
  </si>
  <si>
    <t>Active Customers*</t>
  </si>
  <si>
    <t>* Active customers represents customers with active non-written off loan balances</t>
  </si>
  <si>
    <t>Total Disbursements</t>
  </si>
  <si>
    <t>₹ in crs</t>
  </si>
  <si>
    <t>Avg. Ticket Size</t>
  </si>
  <si>
    <t>₹</t>
  </si>
  <si>
    <t>Avg. Tenure ^</t>
  </si>
  <si>
    <t>Months</t>
  </si>
  <si>
    <t>^ based on disbursement value</t>
  </si>
  <si>
    <t>AUM</t>
  </si>
  <si>
    <t>Customer base profile</t>
  </si>
  <si>
    <t>Customer Mix - Employment</t>
  </si>
  <si>
    <t>Self Employed</t>
  </si>
  <si>
    <t>%</t>
  </si>
  <si>
    <t>Salaried</t>
  </si>
  <si>
    <t>Customer Mix - Age Bucket</t>
  </si>
  <si>
    <t>&lt; 25 Years</t>
  </si>
  <si>
    <t>25 - 35 Years</t>
  </si>
  <si>
    <t>&gt; 35 Years</t>
  </si>
  <si>
    <t>Average Customer Age</t>
  </si>
  <si>
    <t>Customer Mix - City Tier</t>
  </si>
  <si>
    <t>Top 50 cities</t>
  </si>
  <si>
    <t>Next 50 cities</t>
  </si>
  <si>
    <t>Others</t>
  </si>
  <si>
    <t>Top cities refers to those cities with the highest loan counts among those served during the period</t>
  </si>
  <si>
    <t>Customer Mix - CIBIL Score Bucket</t>
  </si>
  <si>
    <t>&lt; 700</t>
  </si>
  <si>
    <t>700 - 760</t>
  </si>
  <si>
    <t>&gt; 760</t>
  </si>
  <si>
    <t>All customer mix (%) mentioned above is based on the loan count during the period</t>
  </si>
  <si>
    <t>P&amp;L</t>
  </si>
  <si>
    <t>Revenue from operations</t>
  </si>
  <si>
    <t>Other income</t>
  </si>
  <si>
    <t>Total Income</t>
  </si>
  <si>
    <t>Finance costs</t>
  </si>
  <si>
    <t>Net Total Income</t>
  </si>
  <si>
    <t>Operating expenses</t>
  </si>
  <si>
    <t>Pre-provisioning operating profit</t>
  </si>
  <si>
    <t>Impairment cost</t>
  </si>
  <si>
    <t>Profit before tax</t>
  </si>
  <si>
    <t>Tax expense</t>
  </si>
  <si>
    <t>Profit after tax</t>
  </si>
  <si>
    <t>Earnings per Equity share (FV: ₹ 1)</t>
  </si>
  <si>
    <t xml:space="preserve"> - Basic</t>
  </si>
  <si>
    <t xml:space="preserve"> - Diluted</t>
  </si>
  <si>
    <t>Operating Expenses / Total Income</t>
  </si>
  <si>
    <t>Cost to Income Ratio (Operating Expenses / Net Total Income)</t>
  </si>
  <si>
    <t>RoAA Tree -  % OF AVERAGE AUM</t>
  </si>
  <si>
    <t>Pre-provisioning operating profit (PPOP)</t>
  </si>
  <si>
    <t>Profit before tax (PBT)</t>
  </si>
  <si>
    <t>Profit after tax (PAT) or Return on Avg. AUM (RoAA) %</t>
  </si>
  <si>
    <t>Return on Avg. Equity (RoAE) %</t>
  </si>
  <si>
    <t>Balance Sheet</t>
  </si>
  <si>
    <t>ASSETS</t>
  </si>
  <si>
    <t>Cash &amp; Cash equivalents</t>
  </si>
  <si>
    <t>Bank balances other than cash &amp; cash equivalents</t>
  </si>
  <si>
    <t>Loans</t>
  </si>
  <si>
    <t>Investments</t>
  </si>
  <si>
    <t>Other Financial Assets</t>
  </si>
  <si>
    <t>Non-Financial Assets</t>
  </si>
  <si>
    <t>Total Assets</t>
  </si>
  <si>
    <t>LIABILITIES &amp; EQUITY</t>
  </si>
  <si>
    <t>Trade Payables</t>
  </si>
  <si>
    <t>Debt Securities</t>
  </si>
  <si>
    <t>Borrowings other than Debt Securities</t>
  </si>
  <si>
    <t>Other Financial Liabilities</t>
  </si>
  <si>
    <t>Non-Financial Liabilities</t>
  </si>
  <si>
    <t>Total Equity</t>
  </si>
  <si>
    <t>Total Liabilities  &amp; Equity</t>
  </si>
  <si>
    <t>Debt-to-Equity (On-book)</t>
  </si>
  <si>
    <t>x</t>
  </si>
  <si>
    <t>Leverage (AUM / Net Worth)</t>
  </si>
  <si>
    <t>Book Value per share (Basic)</t>
  </si>
  <si>
    <t>Book Value per share (Diluted)</t>
  </si>
  <si>
    <t>On-book Borrowings</t>
  </si>
  <si>
    <t>NCD</t>
  </si>
  <si>
    <t>TL</t>
  </si>
  <si>
    <t>PTC</t>
  </si>
  <si>
    <t>WCDL</t>
  </si>
  <si>
    <t>CP</t>
  </si>
  <si>
    <t>Bank OD</t>
  </si>
  <si>
    <t>Total</t>
  </si>
  <si>
    <t>Mix</t>
  </si>
  <si>
    <t>Capital Adequacy *</t>
  </si>
  <si>
    <t>CRAR (Total Capital / Total Risk Weighted Assets)</t>
  </si>
  <si>
    <t>CRAR - Tier I Capital</t>
  </si>
  <si>
    <t>CRAR - Tier II Capital</t>
  </si>
  <si>
    <t>* CRAR ratio is for subsidiary</t>
  </si>
  <si>
    <t>Credit Rating (Long Term)</t>
  </si>
  <si>
    <t>CRISIL Ratings Limited</t>
  </si>
  <si>
    <t>BBB+/Stable</t>
  </si>
  <si>
    <t>A-/Stable</t>
  </si>
  <si>
    <t>India Ratings and Research Private Limited</t>
  </si>
  <si>
    <t>Acuité Ratings &amp; Research Limited</t>
  </si>
  <si>
    <t>Off-book Arrangements</t>
  </si>
  <si>
    <t>100-0 arrangement</t>
  </si>
  <si>
    <t>Co-lending</t>
  </si>
  <si>
    <t>Direct Assignment (DA)</t>
  </si>
  <si>
    <t>AUM Mix</t>
  </si>
  <si>
    <t>Secured vs. Unsecured</t>
  </si>
  <si>
    <t>PL</t>
  </si>
  <si>
    <t>LAP</t>
  </si>
  <si>
    <t>PL %</t>
  </si>
  <si>
    <t>LAP %</t>
  </si>
  <si>
    <t>On-Book vs. Off-Book</t>
  </si>
  <si>
    <t>On-Book</t>
  </si>
  <si>
    <t>Off-Book</t>
  </si>
  <si>
    <t>On-Book %</t>
  </si>
  <si>
    <t>Off-Book %</t>
  </si>
  <si>
    <t>New vs. Repeat</t>
  </si>
  <si>
    <t>New customers</t>
  </si>
  <si>
    <t>Repeat customers</t>
  </si>
  <si>
    <t>Repeat customer AUM %</t>
  </si>
  <si>
    <t>AUM by region</t>
  </si>
  <si>
    <t>South(1)</t>
  </si>
  <si>
    <t>West(2)</t>
  </si>
  <si>
    <t>North(3)</t>
  </si>
  <si>
    <t>East(4)</t>
  </si>
  <si>
    <t>Central (5)</t>
  </si>
  <si>
    <t>(1)Includes the states of Karnataka, Kerala, Andhra Pradesh, Tamil Nadu, Telangana, Pondicherry, Andaman &amp; Nicobar and Lakshadweep.</t>
  </si>
  <si>
    <t>(2)Includes the states of Maharashtra, Gujarat, Rajasthan, Goa, Daman &amp; Diu, Dadra and Nagar.</t>
  </si>
  <si>
    <t>(3) Includes the states of Delhi, Haryana, Chandigarh, Himachal Pradesh, Jammu &amp; Kashmir, Punjab, Uttar Pradesh, Uttarakhand and Uttaranchal.</t>
  </si>
  <si>
    <t>(4)Includes the states of Arunachal Pradesh, Assam, Bihar, Jharkhand, Manipur, Meghalaya, Mizoram, Nagaland, Odisha, Sikkim, Tripura and West Bengal.</t>
  </si>
  <si>
    <t>(5)Includes the states of Madhya Pradesh &amp; Chhattisgarh.</t>
  </si>
  <si>
    <t>Portfolio Yield ^</t>
  </si>
  <si>
    <t>Average Cost of Borrowings ^^</t>
  </si>
  <si>
    <t>Spread</t>
  </si>
  <si>
    <t>^Represents yield for on-book loans, incl co-lending share</t>
  </si>
  <si>
    <t>Ratios for quarterly periods are annualized</t>
  </si>
  <si>
    <t>Asset Quality (On-Book)</t>
  </si>
  <si>
    <t>Gross Stage 1 Loans</t>
  </si>
  <si>
    <t>Gross Stage 2 Loans</t>
  </si>
  <si>
    <t>Gross Stage 3 Loans (GNPA)</t>
  </si>
  <si>
    <t>ECL - Stage 1</t>
  </si>
  <si>
    <t>ECL - Stage 2</t>
  </si>
  <si>
    <t>ECL - Stage 3</t>
  </si>
  <si>
    <t>PCR / ECL - Stage 1 %</t>
  </si>
  <si>
    <t>PCR / ECL - Stage 2 %</t>
  </si>
  <si>
    <t>PCR / ECL - Stage 3 %</t>
  </si>
  <si>
    <t>Management Overlay amount</t>
  </si>
  <si>
    <t>Provisioning Coverage incl MO for Stage 2 &amp; 3 combined</t>
  </si>
  <si>
    <t>GNPA %</t>
  </si>
  <si>
    <t>NNPA%</t>
  </si>
  <si>
    <t>Bounce Rate &amp; Collection Effiiciency</t>
  </si>
  <si>
    <t>Bounce rate</t>
  </si>
  <si>
    <t>Collection efficiency ^</t>
  </si>
  <si>
    <t>^ Collection efficiency ratio refers to total amount collected upto 30DPD against the total amount due</t>
  </si>
  <si>
    <t>Total Employees (Onroll)</t>
  </si>
  <si>
    <t>#</t>
  </si>
  <si>
    <t>Customer service and collection</t>
  </si>
  <si>
    <t>LAP Branch details</t>
  </si>
  <si>
    <t>Operational Branches</t>
  </si>
  <si>
    <t>Count of States &amp; Union Territory (UT)</t>
  </si>
  <si>
    <t>Branch Count By State/UT</t>
  </si>
  <si>
    <t>Uttar Pradesh</t>
  </si>
  <si>
    <t>Andhra Pradesh</t>
  </si>
  <si>
    <t>Maharashtra</t>
  </si>
  <si>
    <t>Tamil Nadu</t>
  </si>
  <si>
    <t>Gujarat</t>
  </si>
  <si>
    <t>Uttarakhand</t>
  </si>
  <si>
    <t>Puducherry</t>
  </si>
  <si>
    <t>Telangana</t>
  </si>
  <si>
    <t>Data Science</t>
  </si>
  <si>
    <t>Marketing</t>
  </si>
  <si>
    <t>^ includes Senior Management team, Account, Treasury, Investor Relations, Legal &amp; Compliance and other support team</t>
  </si>
  <si>
    <t>Employee Counts</t>
  </si>
  <si>
    <t>Technology and System</t>
  </si>
  <si>
    <t>Others ^</t>
  </si>
  <si>
    <t>Q1FY26</t>
  </si>
  <si>
    <t>Q1FY27</t>
  </si>
  <si>
    <t>na</t>
  </si>
  <si>
    <t>Yield</t>
  </si>
  <si>
    <t>^^ Based on daily average on-book debt balance. Previously this was calculated on monthly average on-book debt balance; the corresponding figures were 14.5% (FY25), 14.2% (FY26), 14.9% (Q4FY25), 14.3% (Q3FY26), and 13.3% (Q4FY26)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</si>
</sst>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.0_ ;_ * \-#,##0.0_ ;_ * &quot;-&quot;??_ ;_ @_ "/>
    <numFmt numFmtId="165" formatCode="0.0%"/>
    <numFmt numFmtId="166" formatCode="_ * #,##0_ ;_ * \-#,##0_ ;_ * &quot;-&quot;??_ ;_ @_ 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FFFFFF"/>
      <name val="Calibri"/>
      <family val="2"/>
    </font>
    <font>
      <i/>
      <sz val="9"/>
      <color rgb="FF5A6B7D"/>
      <name val="Calibri"/>
      <family val="2"/>
    </font>
    <font>
      <b/>
      <sz val="11"/>
      <color rgb="FF1A1A1A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70C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1F3A5F"/>
        <bgColor indexed="64"/>
      </patternFill>
    </fill>
    <fill>
      <patternFill patternType="solid">
        <fgColor rgb="FFE8EEF4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34998626667073579"/>
      </right>
      <top style="thin">
        <color theme="0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C8D0DA"/>
      </top>
      <bottom style="thin">
        <color theme="0" tint="-0.14999847407452621"/>
      </bottom>
      <diagonal/>
    </border>
    <border>
      <left style="thin">
        <color rgb="FFC8D0DA"/>
      </left>
      <right style="thin">
        <color rgb="FFC8D0DA"/>
      </right>
      <top style="thin">
        <color rgb="FFC8D0DA"/>
      </top>
      <bottom/>
      <diagonal/>
    </border>
    <border>
      <left style="thin">
        <color rgb="FFC8D0DA"/>
      </left>
      <right style="thin">
        <color rgb="FFC8D0DA"/>
      </right>
      <top/>
      <bottom/>
      <diagonal/>
    </border>
    <border>
      <left style="thin">
        <color rgb="FFC8D0DA"/>
      </left>
      <right style="thin">
        <color rgb="FFC8D0DA"/>
      </right>
      <top style="thin">
        <color rgb="FF1F3A5F"/>
      </top>
      <bottom style="thin">
        <color rgb="FFC8D0DA"/>
      </bottom>
      <diagonal/>
    </border>
    <border>
      <left style="thin">
        <color rgb="FFC8D0DA"/>
      </left>
      <right style="thin">
        <color rgb="FFC8D0DA"/>
      </right>
      <top/>
      <bottom style="thin">
        <color rgb="FFC8D0DA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67955565050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46">
    <xf numFmtId="0" fontId="0" fillId="0" borderId="0" xfId="0"/>
    <xf numFmtId="0" fontId="6" fillId="0" borderId="1" xfId="0" applyFont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5" fillId="0" borderId="0" xfId="0" applyFont="1"/>
    <xf numFmtId="0" fontId="7" fillId="3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right" vertical="center"/>
    </xf>
    <xf numFmtId="0" fontId="3" fillId="0" borderId="6" xfId="0" applyFont="1" applyBorder="1"/>
    <xf numFmtId="164" fontId="0" fillId="0" borderId="6" xfId="1" applyNumberFormat="1" applyFont="1" applyBorder="1" applyAlignment="1">
      <alignment horizontal="right"/>
    </xf>
    <xf numFmtId="165" fontId="0" fillId="0" borderId="6" xfId="2" applyNumberFormat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8" fillId="0" borderId="6" xfId="0" applyFont="1" applyBorder="1" applyAlignment="1">
      <alignment horizontal="left" vertical="center"/>
    </xf>
    <xf numFmtId="0" fontId="0" fillId="0" borderId="6" xfId="0" applyBorder="1"/>
    <xf numFmtId="166" fontId="0" fillId="0" borderId="6" xfId="1" applyNumberFormat="1" applyFont="1" applyBorder="1" applyAlignment="1">
      <alignment horizontal="right"/>
    </xf>
    <xf numFmtId="0" fontId="9" fillId="4" borderId="6" xfId="0" applyFont="1" applyFill="1" applyBorder="1"/>
    <xf numFmtId="0" fontId="9" fillId="4" borderId="6" xfId="0" applyFont="1" applyFill="1" applyBorder="1" applyAlignment="1">
      <alignment horizontal="right"/>
    </xf>
    <xf numFmtId="0" fontId="0" fillId="0" borderId="6" xfId="0" applyBorder="1" applyAlignment="1">
      <alignment horizontal="left" indent="1"/>
    </xf>
    <xf numFmtId="165" fontId="0" fillId="0" borderId="6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3" fillId="0" borderId="6" xfId="0" applyFont="1" applyBorder="1" applyAlignment="1">
      <alignment horizontal="left" indent="1"/>
    </xf>
    <xf numFmtId="0" fontId="8" fillId="0" borderId="7" xfId="0" applyFont="1" applyBorder="1" applyAlignment="1">
      <alignment horizontal="left" vertical="center"/>
    </xf>
    <xf numFmtId="165" fontId="0" fillId="0" borderId="7" xfId="0" applyNumberFormat="1" applyBorder="1" applyAlignment="1">
      <alignment horizontal="right"/>
    </xf>
    <xf numFmtId="0" fontId="0" fillId="0" borderId="0" xfId="0" applyAlignment="1">
      <alignment horizontal="right"/>
    </xf>
    <xf numFmtId="0" fontId="8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right"/>
    </xf>
    <xf numFmtId="0" fontId="0" fillId="0" borderId="9" xfId="0" applyBorder="1"/>
    <xf numFmtId="166" fontId="0" fillId="0" borderId="9" xfId="1" applyNumberFormat="1" applyFont="1" applyBorder="1" applyAlignment="1">
      <alignment horizontal="right"/>
    </xf>
    <xf numFmtId="165" fontId="0" fillId="0" borderId="9" xfId="2" applyNumberFormat="1" applyFont="1" applyBorder="1" applyAlignment="1">
      <alignment horizontal="right"/>
    </xf>
    <xf numFmtId="0" fontId="5" fillId="0" borderId="6" xfId="0" applyFont="1" applyBorder="1"/>
    <xf numFmtId="166" fontId="5" fillId="0" borderId="6" xfId="1" applyNumberFormat="1" applyFont="1" applyBorder="1" applyAlignment="1">
      <alignment horizontal="right"/>
    </xf>
    <xf numFmtId="165" fontId="5" fillId="0" borderId="6" xfId="2" applyNumberFormat="1" applyFont="1" applyBorder="1" applyAlignment="1">
      <alignment horizontal="right"/>
    </xf>
    <xf numFmtId="0" fontId="0" fillId="0" borderId="10" xfId="0" applyBorder="1"/>
    <xf numFmtId="166" fontId="0" fillId="0" borderId="10" xfId="1" applyNumberFormat="1" applyFont="1" applyBorder="1" applyAlignment="1">
      <alignment horizontal="right"/>
    </xf>
    <xf numFmtId="165" fontId="0" fillId="0" borderId="10" xfId="2" applyNumberFormat="1" applyFont="1" applyBorder="1" applyAlignment="1">
      <alignment horizontal="right"/>
    </xf>
    <xf numFmtId="0" fontId="3" fillId="0" borderId="10" xfId="0" applyFont="1" applyBorder="1"/>
    <xf numFmtId="0" fontId="0" fillId="0" borderId="12" xfId="0" applyBorder="1"/>
    <xf numFmtId="0" fontId="0" fillId="0" borderId="12" xfId="0" applyBorder="1" applyAlignment="1">
      <alignment horizontal="right"/>
    </xf>
    <xf numFmtId="0" fontId="10" fillId="0" borderId="6" xfId="0" applyFont="1" applyBorder="1"/>
    <xf numFmtId="165" fontId="10" fillId="0" borderId="6" xfId="2" applyNumberFormat="1" applyFont="1" applyBorder="1" applyAlignment="1">
      <alignment horizontal="right"/>
    </xf>
    <xf numFmtId="165" fontId="10" fillId="0" borderId="6" xfId="0" applyNumberFormat="1" applyFont="1" applyBorder="1" applyAlignment="1">
      <alignment horizontal="right"/>
    </xf>
    <xf numFmtId="0" fontId="10" fillId="0" borderId="0" xfId="0" applyFont="1"/>
    <xf numFmtId="165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66" fontId="0" fillId="0" borderId="0" xfId="0" applyNumberFormat="1"/>
    <xf numFmtId="0" fontId="9" fillId="5" borderId="11" xfId="0" applyFont="1" applyFill="1" applyBorder="1"/>
    <xf numFmtId="166" fontId="9" fillId="5" borderId="11" xfId="1" applyNumberFormat="1" applyFont="1" applyFill="1" applyBorder="1" applyAlignment="1">
      <alignment horizontal="right"/>
    </xf>
    <xf numFmtId="165" fontId="9" fillId="5" borderId="11" xfId="2" applyNumberFormat="1" applyFont="1" applyFill="1" applyBorder="1" applyAlignment="1">
      <alignment horizontal="right"/>
    </xf>
    <xf numFmtId="166" fontId="0" fillId="0" borderId="12" xfId="1" applyNumberFormat="1" applyFont="1" applyBorder="1" applyAlignment="1">
      <alignment horizontal="right"/>
    </xf>
    <xf numFmtId="166" fontId="0" fillId="0" borderId="12" xfId="0" applyNumberFormat="1" applyBorder="1" applyAlignment="1">
      <alignment horizontal="right"/>
    </xf>
    <xf numFmtId="166" fontId="9" fillId="4" borderId="6" xfId="1" applyNumberFormat="1" applyFont="1" applyFill="1" applyBorder="1" applyAlignment="1">
      <alignment horizontal="right"/>
    </xf>
    <xf numFmtId="166" fontId="9" fillId="4" borderId="6" xfId="0" applyNumberFormat="1" applyFont="1" applyFill="1" applyBorder="1" applyAlignment="1">
      <alignment horizontal="right"/>
    </xf>
    <xf numFmtId="0" fontId="4" fillId="0" borderId="0" xfId="0" applyFont="1"/>
    <xf numFmtId="0" fontId="3" fillId="0" borderId="0" xfId="0" applyFont="1"/>
    <xf numFmtId="164" fontId="3" fillId="0" borderId="6" xfId="1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11" fillId="0" borderId="0" xfId="0" applyFont="1"/>
    <xf numFmtId="0" fontId="11" fillId="0" borderId="6" xfId="0" applyFont="1" applyBorder="1"/>
    <xf numFmtId="164" fontId="11" fillId="0" borderId="6" xfId="1" applyNumberFormat="1" applyFont="1" applyBorder="1" applyAlignment="1">
      <alignment horizontal="right"/>
    </xf>
    <xf numFmtId="0" fontId="7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left" indent="1"/>
    </xf>
    <xf numFmtId="165" fontId="0" fillId="0" borderId="12" xfId="2" applyNumberFormat="1" applyFont="1" applyBorder="1" applyAlignment="1">
      <alignment horizontal="right"/>
    </xf>
    <xf numFmtId="165" fontId="3" fillId="0" borderId="12" xfId="2" applyNumberFormat="1" applyFont="1" applyBorder="1" applyAlignment="1">
      <alignment horizontal="right"/>
    </xf>
    <xf numFmtId="165" fontId="3" fillId="0" borderId="6" xfId="2" applyNumberFormat="1" applyFont="1" applyBorder="1" applyAlignment="1">
      <alignment horizontal="right"/>
    </xf>
    <xf numFmtId="0" fontId="3" fillId="0" borderId="9" xfId="0" applyFont="1" applyBorder="1" applyAlignment="1">
      <alignment horizontal="left" indent="1"/>
    </xf>
    <xf numFmtId="165" fontId="3" fillId="0" borderId="9" xfId="2" applyNumberFormat="1" applyFont="1" applyBorder="1" applyAlignment="1">
      <alignment horizontal="right"/>
    </xf>
    <xf numFmtId="0" fontId="9" fillId="5" borderId="6" xfId="0" applyFont="1" applyFill="1" applyBorder="1"/>
    <xf numFmtId="166" fontId="9" fillId="5" borderId="6" xfId="1" applyNumberFormat="1" applyFont="1" applyFill="1" applyBorder="1" applyAlignment="1">
      <alignment horizontal="right"/>
    </xf>
    <xf numFmtId="165" fontId="9" fillId="5" borderId="6" xfId="2" applyNumberFormat="1" applyFont="1" applyFill="1" applyBorder="1" applyAlignment="1">
      <alignment horizontal="right"/>
    </xf>
    <xf numFmtId="0" fontId="8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8" fillId="0" borderId="16" xfId="0" applyFont="1" applyBorder="1" applyAlignment="1">
      <alignment horizontal="left" vertical="center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8" fillId="0" borderId="15" xfId="0" applyFont="1" applyBorder="1" applyAlignment="1">
      <alignment horizontal="left" vertical="center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right"/>
    </xf>
    <xf numFmtId="0" fontId="12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/>
    </xf>
    <xf numFmtId="166" fontId="3" fillId="0" borderId="6" xfId="1" applyNumberFormat="1" applyFont="1" applyBorder="1" applyAlignment="1">
      <alignment horizontal="right"/>
    </xf>
    <xf numFmtId="10" fontId="0" fillId="0" borderId="6" xfId="0" applyNumberFormat="1" applyBorder="1" applyAlignment="1">
      <alignment horizontal="right"/>
    </xf>
    <xf numFmtId="9" fontId="0" fillId="0" borderId="6" xfId="0" applyNumberFormat="1" applyBorder="1" applyAlignment="1">
      <alignment horizontal="right"/>
    </xf>
    <xf numFmtId="0" fontId="13" fillId="0" borderId="6" xfId="0" applyFont="1" applyBorder="1" applyAlignment="1">
      <alignment horizontal="left" vertical="center"/>
    </xf>
    <xf numFmtId="10" fontId="0" fillId="0" borderId="6" xfId="2" applyNumberFormat="1" applyFont="1" applyBorder="1" applyAlignment="1">
      <alignment horizontal="right"/>
    </xf>
    <xf numFmtId="10" fontId="0" fillId="0" borderId="6" xfId="1" applyNumberFormat="1" applyFont="1" applyBorder="1" applyAlignment="1">
      <alignment horizontal="right"/>
    </xf>
    <xf numFmtId="166" fontId="9" fillId="5" borderId="6" xfId="0" applyNumberFormat="1" applyFont="1" applyFill="1" applyBorder="1" applyAlignment="1">
      <alignment horizontal="right"/>
    </xf>
    <xf numFmtId="166" fontId="5" fillId="0" borderId="0" xfId="0" applyNumberFormat="1" applyFont="1"/>
    <xf numFmtId="0" fontId="0" fillId="0" borderId="6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165" fontId="9" fillId="4" borderId="6" xfId="0" applyNumberFormat="1" applyFont="1" applyFill="1" applyBorder="1" applyAlignment="1">
      <alignment horizontal="right"/>
    </xf>
    <xf numFmtId="0" fontId="8" fillId="0" borderId="25" xfId="0" applyFont="1" applyBorder="1" applyAlignment="1">
      <alignment horizontal="left" vertical="center" indent="1"/>
    </xf>
    <xf numFmtId="0" fontId="5" fillId="0" borderId="26" xfId="0" applyFont="1" applyBorder="1"/>
    <xf numFmtId="0" fontId="5" fillId="0" borderId="27" xfId="0" applyFont="1" applyBorder="1"/>
    <xf numFmtId="0" fontId="5" fillId="0" borderId="25" xfId="0" applyFont="1" applyBorder="1"/>
    <xf numFmtId="0" fontId="5" fillId="0" borderId="12" xfId="0" applyFont="1" applyBorder="1"/>
    <xf numFmtId="166" fontId="5" fillId="0" borderId="12" xfId="1" applyNumberFormat="1" applyFont="1" applyBorder="1" applyAlignment="1">
      <alignment horizontal="right"/>
    </xf>
    <xf numFmtId="165" fontId="5" fillId="0" borderId="12" xfId="2" applyNumberFormat="1" applyFont="1" applyBorder="1" applyAlignment="1">
      <alignment horizontal="right"/>
    </xf>
    <xf numFmtId="0" fontId="2" fillId="0" borderId="6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164" fontId="0" fillId="0" borderId="9" xfId="1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5" borderId="11" xfId="0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0" fontId="11" fillId="0" borderId="6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0" fillId="0" borderId="17" xfId="0" applyBorder="1" applyAlignment="1">
      <alignment horizontal="right"/>
    </xf>
    <xf numFmtId="0" fontId="0" fillId="0" borderId="21" xfId="0" applyBorder="1" applyAlignment="1">
      <alignment horizontal="right"/>
    </xf>
    <xf numFmtId="165" fontId="1" fillId="0" borderId="6" xfId="2" applyNumberFormat="1" applyFont="1" applyBorder="1" applyAlignment="1">
      <alignment horizontal="right"/>
    </xf>
    <xf numFmtId="165" fontId="1" fillId="0" borderId="9" xfId="2" applyNumberFormat="1" applyFont="1" applyBorder="1" applyAlignment="1">
      <alignment horizontal="right"/>
    </xf>
    <xf numFmtId="43" fontId="0" fillId="0" borderId="6" xfId="1" applyFont="1" applyBorder="1" applyAlignment="1">
      <alignment horizontal="right"/>
    </xf>
    <xf numFmtId="43" fontId="1" fillId="0" borderId="6" xfId="1" applyFont="1" applyBorder="1" applyAlignment="1">
      <alignment horizontal="right"/>
    </xf>
    <xf numFmtId="165" fontId="0" fillId="0" borderId="0" xfId="2" applyNumberFormat="1" applyFont="1"/>
    <xf numFmtId="166" fontId="0" fillId="0" borderId="6" xfId="1" applyNumberFormat="1" applyFont="1" applyFill="1" applyBorder="1" applyAlignment="1">
      <alignment horizontal="right"/>
    </xf>
    <xf numFmtId="166" fontId="0" fillId="0" borderId="10" xfId="1" applyNumberFormat="1" applyFont="1" applyFill="1" applyBorder="1" applyAlignment="1">
      <alignment horizontal="right"/>
    </xf>
    <xf numFmtId="165" fontId="0" fillId="0" borderId="6" xfId="2" applyNumberFormat="1" applyFont="1" applyFill="1" applyBorder="1" applyAlignment="1">
      <alignment horizontal="right"/>
    </xf>
    <xf numFmtId="0" fontId="0" fillId="0" borderId="6" xfId="0" applyBorder="1" applyAlignment="1">
      <alignment vertical="center"/>
    </xf>
    <xf numFmtId="0" fontId="8" fillId="0" borderId="0" xfId="0" applyFont="1" applyAlignment="1">
      <alignment horizontal="left" vertical="center"/>
    </xf>
    <xf numFmtId="165" fontId="0" fillId="0" borderId="0" xfId="2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9" fontId="0" fillId="0" borderId="6" xfId="2" applyFont="1" applyBorder="1" applyAlignment="1">
      <alignment horizontal="right"/>
    </xf>
    <xf numFmtId="10" fontId="0" fillId="0" borderId="0" xfId="2" applyNumberFormat="1" applyFont="1" applyAlignment="1">
      <alignment horizontal="right"/>
    </xf>
    <xf numFmtId="9" fontId="0" fillId="0" borderId="0" xfId="2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635000</xdr:colOff>
      <xdr:row>54</xdr:row>
      <xdr:rowOff>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A6F758BD-0C0C-D6C8-C9FB-DB329FD2A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218833" cy="857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0</xdr:row>
      <xdr:rowOff>82550</xdr:rowOff>
    </xdr:from>
    <xdr:to>
      <xdr:col>1</xdr:col>
      <xdr:colOff>1536700</xdr:colOff>
      <xdr:row>2</xdr:row>
      <xdr:rowOff>99950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390E511-D59E-4E7B-902F-878AE0AF5111}"/>
            </a:ext>
          </a:extLst>
        </xdr:cNvPr>
        <xdr:cNvGrpSpPr>
          <a:grpSpLocks noChangeAspect="1"/>
        </xdr:cNvGrpSpPr>
      </xdr:nvGrpSpPr>
      <xdr:grpSpPr>
        <a:xfrm>
          <a:off x="131536" y="82550"/>
          <a:ext cx="1504950" cy="380257"/>
          <a:chOff x="3695979" y="3153442"/>
          <a:chExt cx="6318883" cy="1619454"/>
        </a:xfrm>
      </xdr:grpSpPr>
      <xdr:sp macro="" textlink="">
        <xdr:nvSpPr>
          <xdr:cNvPr id="3" name="Freeform 6">
            <a:extLst>
              <a:ext uri="{FF2B5EF4-FFF2-40B4-BE49-F238E27FC236}">
                <a16:creationId xmlns:a16="http://schemas.microsoft.com/office/drawing/2014/main" id="{B94A6DC1-D0C8-3272-D829-7E61F9AD3D93}"/>
              </a:ext>
            </a:extLst>
          </xdr:cNvPr>
          <xdr:cNvSpPr/>
        </xdr:nvSpPr>
        <xdr:spPr>
          <a:xfrm>
            <a:off x="3695979" y="3153442"/>
            <a:ext cx="1089379" cy="1583667"/>
          </a:xfrm>
          <a:custGeom>
            <a:avLst/>
            <a:gdLst>
              <a:gd name="csX0" fmla="*/ 78 w 1089379"/>
              <a:gd name="csY0" fmla="*/ 0 h 1583667"/>
              <a:gd name="csX1" fmla="*/ 302035 w 1089379"/>
              <a:gd name="csY1" fmla="*/ 0 h 1583667"/>
              <a:gd name="csX2" fmla="*/ 302035 w 1089379"/>
              <a:gd name="csY2" fmla="*/ 857390 h 1583667"/>
              <a:gd name="csX3" fmla="*/ 689956 w 1089379"/>
              <a:gd name="csY3" fmla="*/ 413829 h 1583667"/>
              <a:gd name="csX4" fmla="*/ 1073135 w 1089379"/>
              <a:gd name="csY4" fmla="*/ 413829 h 1583667"/>
              <a:gd name="csX5" fmla="*/ 651327 w 1089379"/>
              <a:gd name="csY5" fmla="*/ 851956 h 1583667"/>
              <a:gd name="csX6" fmla="*/ 1089380 w 1089379"/>
              <a:gd name="csY6" fmla="*/ 1583590 h 1583667"/>
              <a:gd name="csX7" fmla="*/ 714983 w 1089379"/>
              <a:gd name="csY7" fmla="*/ 1583590 h 1583667"/>
              <a:gd name="csX8" fmla="*/ 429969 w 1089379"/>
              <a:gd name="csY8" fmla="*/ 1081887 h 1583667"/>
              <a:gd name="csX9" fmla="*/ 302657 w 1089379"/>
              <a:gd name="csY9" fmla="*/ 1213775 h 1583667"/>
              <a:gd name="csX10" fmla="*/ 302657 w 1089379"/>
              <a:gd name="csY10" fmla="*/ 1583668 h 1583667"/>
              <a:gd name="csX11" fmla="*/ 699 w 1089379"/>
              <a:gd name="csY11" fmla="*/ 1583668 h 1583667"/>
              <a:gd name="csX12" fmla="*/ 699 w 1089379"/>
              <a:gd name="csY12" fmla="*/ 78 h 1583667"/>
              <a:gd name="csX13" fmla="*/ 0 w 1089379"/>
              <a:gd name="csY13" fmla="*/ 78 h 158366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</a:cxnLst>
            <a:rect l="l" t="t" r="r" b="b"/>
            <a:pathLst>
              <a:path w="1089379" h="1583667">
                <a:moveTo>
                  <a:pt x="78" y="0"/>
                </a:moveTo>
                <a:lnTo>
                  <a:pt x="302035" y="0"/>
                </a:lnTo>
                <a:lnTo>
                  <a:pt x="302035" y="857390"/>
                </a:lnTo>
                <a:lnTo>
                  <a:pt x="689956" y="413829"/>
                </a:lnTo>
                <a:lnTo>
                  <a:pt x="1073135" y="413829"/>
                </a:lnTo>
                <a:lnTo>
                  <a:pt x="651327" y="851956"/>
                </a:lnTo>
                <a:lnTo>
                  <a:pt x="1089380" y="1583590"/>
                </a:lnTo>
                <a:lnTo>
                  <a:pt x="714983" y="1583590"/>
                </a:lnTo>
                <a:lnTo>
                  <a:pt x="429969" y="1081887"/>
                </a:lnTo>
                <a:lnTo>
                  <a:pt x="302657" y="1213775"/>
                </a:lnTo>
                <a:lnTo>
                  <a:pt x="302657" y="1583668"/>
                </a:lnTo>
                <a:lnTo>
                  <a:pt x="699" y="1583668"/>
                </a:lnTo>
                <a:lnTo>
                  <a:pt x="699" y="78"/>
                </a:lnTo>
                <a:lnTo>
                  <a:pt x="0" y="78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Freeform 7">
            <a:extLst>
              <a:ext uri="{FF2B5EF4-FFF2-40B4-BE49-F238E27FC236}">
                <a16:creationId xmlns:a16="http://schemas.microsoft.com/office/drawing/2014/main" id="{706B4907-BFD7-FD34-E9EC-1D2AD72DF0DD}"/>
              </a:ext>
            </a:extLst>
          </xdr:cNvPr>
          <xdr:cNvSpPr/>
        </xdr:nvSpPr>
        <xdr:spPr>
          <a:xfrm>
            <a:off x="4939718" y="3564477"/>
            <a:ext cx="312061" cy="1172477"/>
          </a:xfrm>
          <a:custGeom>
            <a:avLst/>
            <a:gdLst>
              <a:gd name="csX0" fmla="*/ 312062 w 312061"/>
              <a:gd name="csY0" fmla="*/ 0 h 1172477"/>
              <a:gd name="csX1" fmla="*/ 312062 w 312061"/>
              <a:gd name="csY1" fmla="*/ 1172478 h 1172477"/>
              <a:gd name="csX2" fmla="*/ 0 w 312061"/>
              <a:gd name="csY2" fmla="*/ 1172478 h 1172477"/>
              <a:gd name="csX3" fmla="*/ 0 w 312061"/>
              <a:gd name="csY3" fmla="*/ 311750 h 1172477"/>
              <a:gd name="csX4" fmla="*/ 312062 w 312061"/>
              <a:gd name="csY4" fmla="*/ 0 h 117247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</a:cxnLst>
            <a:rect l="l" t="t" r="r" b="b"/>
            <a:pathLst>
              <a:path w="312061" h="1172477">
                <a:moveTo>
                  <a:pt x="312062" y="0"/>
                </a:moveTo>
                <a:lnTo>
                  <a:pt x="312062" y="1172478"/>
                </a:lnTo>
                <a:lnTo>
                  <a:pt x="0" y="1172478"/>
                </a:lnTo>
                <a:lnTo>
                  <a:pt x="0" y="311750"/>
                </a:lnTo>
                <a:lnTo>
                  <a:pt x="312062" y="0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Freeform 8">
            <a:extLst>
              <a:ext uri="{FF2B5EF4-FFF2-40B4-BE49-F238E27FC236}">
                <a16:creationId xmlns:a16="http://schemas.microsoft.com/office/drawing/2014/main" id="{317EDC44-8FCE-4619-B149-89462F1215A3}"/>
              </a:ext>
            </a:extLst>
          </xdr:cNvPr>
          <xdr:cNvSpPr/>
        </xdr:nvSpPr>
        <xdr:spPr>
          <a:xfrm>
            <a:off x="4687970" y="3154063"/>
            <a:ext cx="768379" cy="767420"/>
          </a:xfrm>
          <a:custGeom>
            <a:avLst/>
            <a:gdLst>
              <a:gd name="csX0" fmla="*/ 768302 w 768379"/>
              <a:gd name="csY0" fmla="*/ 0 h 767420"/>
              <a:gd name="csX1" fmla="*/ 375096 w 768379"/>
              <a:gd name="csY1" fmla="*/ 396907 h 767420"/>
              <a:gd name="csX2" fmla="*/ 364370 w 768379"/>
              <a:gd name="csY2" fmla="*/ 407697 h 767420"/>
              <a:gd name="csX3" fmla="*/ 251748 w 768379"/>
              <a:gd name="csY3" fmla="*/ 521420 h 767420"/>
              <a:gd name="csX4" fmla="*/ 157002 w 768379"/>
              <a:gd name="csY4" fmla="*/ 617057 h 767420"/>
              <a:gd name="csX5" fmla="*/ 8083 w 768379"/>
              <a:gd name="csY5" fmla="*/ 767420 h 767420"/>
              <a:gd name="csX6" fmla="*/ 157002 w 768379"/>
              <a:gd name="csY6" fmla="*/ 540439 h 767420"/>
              <a:gd name="csX7" fmla="*/ 242810 w 768379"/>
              <a:gd name="csY7" fmla="*/ 396907 h 767420"/>
              <a:gd name="csX8" fmla="*/ 0 w 768379"/>
              <a:gd name="csY8" fmla="*/ 0 h 767420"/>
              <a:gd name="csX9" fmla="*/ 768379 w 768379"/>
              <a:gd name="csY9" fmla="*/ 0 h 7674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768379" h="767420">
                <a:moveTo>
                  <a:pt x="768302" y="0"/>
                </a:moveTo>
                <a:lnTo>
                  <a:pt x="375096" y="396907"/>
                </a:lnTo>
                <a:lnTo>
                  <a:pt x="364370" y="407697"/>
                </a:lnTo>
                <a:lnTo>
                  <a:pt x="251748" y="521420"/>
                </a:lnTo>
                <a:lnTo>
                  <a:pt x="157002" y="617057"/>
                </a:lnTo>
                <a:lnTo>
                  <a:pt x="8083" y="767420"/>
                </a:lnTo>
                <a:cubicBezTo>
                  <a:pt x="65599" y="680090"/>
                  <a:pt x="115576" y="605257"/>
                  <a:pt x="157002" y="540439"/>
                </a:cubicBezTo>
                <a:cubicBezTo>
                  <a:pt x="191901" y="486100"/>
                  <a:pt x="220658" y="438670"/>
                  <a:pt x="242810" y="396907"/>
                </a:cubicBezTo>
                <a:cubicBezTo>
                  <a:pt x="352634" y="189565"/>
                  <a:pt x="298538" y="118226"/>
                  <a:pt x="0" y="0"/>
                </a:cubicBezTo>
                <a:lnTo>
                  <a:pt x="768379" y="0"/>
                </a:lnTo>
                <a:close/>
              </a:path>
            </a:pathLst>
          </a:custGeom>
          <a:solidFill>
            <a:srgbClr val="FCD00E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aphic 4">
            <a:extLst>
              <a:ext uri="{FF2B5EF4-FFF2-40B4-BE49-F238E27FC236}">
                <a16:creationId xmlns:a16="http://schemas.microsoft.com/office/drawing/2014/main" id="{187BE014-DBE6-2D88-A95B-E9BC8CA80BDB}"/>
              </a:ext>
            </a:extLst>
          </xdr:cNvPr>
          <xdr:cNvGrpSpPr/>
        </xdr:nvGrpSpPr>
        <xdr:grpSpPr>
          <a:xfrm>
            <a:off x="5460469" y="3155926"/>
            <a:ext cx="4554393" cy="1616970"/>
            <a:chOff x="5460469" y="3155926"/>
            <a:chExt cx="4554393" cy="1616970"/>
          </a:xfrm>
          <a:solidFill>
            <a:srgbClr val="3B54A4"/>
          </a:solidFill>
        </xdr:grpSpPr>
        <xdr:sp macro="" textlink="">
          <xdr:nvSpPr>
            <xdr:cNvPr id="7" name="Freeform 10">
              <a:extLst>
                <a:ext uri="{FF2B5EF4-FFF2-40B4-BE49-F238E27FC236}">
                  <a16:creationId xmlns:a16="http://schemas.microsoft.com/office/drawing/2014/main" id="{AF69366B-D765-705C-A316-3138CB4FAA9E}"/>
                </a:ext>
              </a:extLst>
            </xdr:cNvPr>
            <xdr:cNvSpPr/>
          </xdr:nvSpPr>
          <xdr:spPr>
            <a:xfrm>
              <a:off x="5460469" y="3529856"/>
              <a:ext cx="1071814" cy="1243040"/>
            </a:xfrm>
            <a:custGeom>
              <a:avLst/>
              <a:gdLst>
                <a:gd name="csX0" fmla="*/ 310896 w 1071814"/>
                <a:gd name="csY0" fmla="*/ 829832 h 1243040"/>
                <a:gd name="csX1" fmla="*/ 353100 w 1071814"/>
                <a:gd name="csY1" fmla="*/ 945652 h 1243040"/>
                <a:gd name="csX2" fmla="*/ 564820 w 1071814"/>
                <a:gd name="csY2" fmla="*/ 1006822 h 1243040"/>
                <a:gd name="csX3" fmla="*/ 708688 w 1071814"/>
                <a:gd name="csY3" fmla="*/ 980040 h 1243040"/>
                <a:gd name="csX4" fmla="*/ 762239 w 1071814"/>
                <a:gd name="csY4" fmla="*/ 899386 h 1243040"/>
                <a:gd name="csX5" fmla="*/ 718947 w 1071814"/>
                <a:gd name="csY5" fmla="*/ 821293 h 1243040"/>
                <a:gd name="csX6" fmla="*/ 398569 w 1071814"/>
                <a:gd name="csY6" fmla="*/ 728917 h 1243040"/>
                <a:gd name="csX7" fmla="*/ 117519 w 1071814"/>
                <a:gd name="csY7" fmla="*/ 605413 h 1243040"/>
                <a:gd name="csX8" fmla="*/ 35675 w 1071814"/>
                <a:gd name="csY8" fmla="*/ 395044 h 1243040"/>
                <a:gd name="csX9" fmla="*/ 163376 w 1071814"/>
                <a:gd name="csY9" fmla="*/ 116518 h 1243040"/>
                <a:gd name="csX10" fmla="*/ 522616 w 1071814"/>
                <a:gd name="csY10" fmla="*/ 0 h 1243040"/>
                <a:gd name="csX11" fmla="*/ 880768 w 1071814"/>
                <a:gd name="csY11" fmla="*/ 87563 h 1243040"/>
                <a:gd name="csX12" fmla="*/ 1039636 w 1071814"/>
                <a:gd name="csY12" fmla="*/ 389920 h 1243040"/>
                <a:gd name="csX13" fmla="*/ 733248 w 1071814"/>
                <a:gd name="csY13" fmla="*/ 389920 h 1243040"/>
                <a:gd name="csX14" fmla="*/ 699827 w 1071814"/>
                <a:gd name="csY14" fmla="*/ 296457 h 1243040"/>
                <a:gd name="csX15" fmla="*/ 526969 w 1071814"/>
                <a:gd name="csY15" fmla="*/ 234123 h 1243040"/>
                <a:gd name="csX16" fmla="*/ 383490 w 1071814"/>
                <a:gd name="csY16" fmla="*/ 265251 h 1243040"/>
                <a:gd name="csX17" fmla="*/ 340898 w 1071814"/>
                <a:gd name="csY17" fmla="*/ 338221 h 1243040"/>
                <a:gd name="csX18" fmla="*/ 386366 w 1071814"/>
                <a:gd name="csY18" fmla="*/ 414450 h 1243040"/>
                <a:gd name="csX19" fmla="*/ 706745 w 1071814"/>
                <a:gd name="csY19" fmla="*/ 499452 h 1243040"/>
                <a:gd name="csX20" fmla="*/ 981576 w 1071814"/>
                <a:gd name="csY20" fmla="*/ 629166 h 1243040"/>
                <a:gd name="csX21" fmla="*/ 1071814 w 1071814"/>
                <a:gd name="csY21" fmla="*/ 849084 h 1243040"/>
                <a:gd name="csX22" fmla="*/ 941937 w 1071814"/>
                <a:gd name="csY22" fmla="*/ 1133121 h 1243040"/>
                <a:gd name="csX23" fmla="*/ 540881 w 1071814"/>
                <a:gd name="csY23" fmla="*/ 1243041 h 1243040"/>
                <a:gd name="csX24" fmla="*/ 132131 w 1071814"/>
                <a:gd name="csY24" fmla="*/ 1126523 h 1243040"/>
                <a:gd name="csX25" fmla="*/ 0 w 1071814"/>
                <a:gd name="csY25" fmla="*/ 829677 h 1243040"/>
                <a:gd name="csX26" fmla="*/ 310818 w 1071814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4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5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7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7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8" y="1243041"/>
                    <a:pt x="219803" y="1204227"/>
                    <a:pt x="132131" y="1126523"/>
                  </a:cubicBezTo>
                  <a:cubicBezTo>
                    <a:pt x="44070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" name="Freeform 11">
              <a:extLst>
                <a:ext uri="{FF2B5EF4-FFF2-40B4-BE49-F238E27FC236}">
                  <a16:creationId xmlns:a16="http://schemas.microsoft.com/office/drawing/2014/main" id="{AB1965A6-2B78-EB53-8929-EA557D5FBDEB}"/>
                </a:ext>
              </a:extLst>
            </xdr:cNvPr>
            <xdr:cNvSpPr/>
          </xdr:nvSpPr>
          <xdr:spPr>
            <a:xfrm>
              <a:off x="6687187" y="3529856"/>
              <a:ext cx="1071813" cy="1243040"/>
            </a:xfrm>
            <a:custGeom>
              <a:avLst/>
              <a:gdLst>
                <a:gd name="csX0" fmla="*/ 310896 w 1071813"/>
                <a:gd name="csY0" fmla="*/ 829832 h 1243040"/>
                <a:gd name="csX1" fmla="*/ 353100 w 1071813"/>
                <a:gd name="csY1" fmla="*/ 945652 h 1243040"/>
                <a:gd name="csX2" fmla="*/ 564820 w 1071813"/>
                <a:gd name="csY2" fmla="*/ 1006822 h 1243040"/>
                <a:gd name="csX3" fmla="*/ 708688 w 1071813"/>
                <a:gd name="csY3" fmla="*/ 980040 h 1243040"/>
                <a:gd name="csX4" fmla="*/ 762239 w 1071813"/>
                <a:gd name="csY4" fmla="*/ 899386 h 1243040"/>
                <a:gd name="csX5" fmla="*/ 718947 w 1071813"/>
                <a:gd name="csY5" fmla="*/ 821293 h 1243040"/>
                <a:gd name="csX6" fmla="*/ 398569 w 1071813"/>
                <a:gd name="csY6" fmla="*/ 728917 h 1243040"/>
                <a:gd name="csX7" fmla="*/ 117519 w 1071813"/>
                <a:gd name="csY7" fmla="*/ 605413 h 1243040"/>
                <a:gd name="csX8" fmla="*/ 35675 w 1071813"/>
                <a:gd name="csY8" fmla="*/ 395044 h 1243040"/>
                <a:gd name="csX9" fmla="*/ 163376 w 1071813"/>
                <a:gd name="csY9" fmla="*/ 116518 h 1243040"/>
                <a:gd name="csX10" fmla="*/ 522616 w 1071813"/>
                <a:gd name="csY10" fmla="*/ 0 h 1243040"/>
                <a:gd name="csX11" fmla="*/ 880768 w 1071813"/>
                <a:gd name="csY11" fmla="*/ 87563 h 1243040"/>
                <a:gd name="csX12" fmla="*/ 1039636 w 1071813"/>
                <a:gd name="csY12" fmla="*/ 389920 h 1243040"/>
                <a:gd name="csX13" fmla="*/ 733248 w 1071813"/>
                <a:gd name="csY13" fmla="*/ 389920 h 1243040"/>
                <a:gd name="csX14" fmla="*/ 699827 w 1071813"/>
                <a:gd name="csY14" fmla="*/ 296457 h 1243040"/>
                <a:gd name="csX15" fmla="*/ 526969 w 1071813"/>
                <a:gd name="csY15" fmla="*/ 234123 h 1243040"/>
                <a:gd name="csX16" fmla="*/ 383490 w 1071813"/>
                <a:gd name="csY16" fmla="*/ 265251 h 1243040"/>
                <a:gd name="csX17" fmla="*/ 340898 w 1071813"/>
                <a:gd name="csY17" fmla="*/ 338221 h 1243040"/>
                <a:gd name="csX18" fmla="*/ 386366 w 1071813"/>
                <a:gd name="csY18" fmla="*/ 414450 h 1243040"/>
                <a:gd name="csX19" fmla="*/ 706745 w 1071813"/>
                <a:gd name="csY19" fmla="*/ 499452 h 1243040"/>
                <a:gd name="csX20" fmla="*/ 981576 w 1071813"/>
                <a:gd name="csY20" fmla="*/ 629166 h 1243040"/>
                <a:gd name="csX21" fmla="*/ 1071814 w 1071813"/>
                <a:gd name="csY21" fmla="*/ 849084 h 1243040"/>
                <a:gd name="csX22" fmla="*/ 941937 w 1071813"/>
                <a:gd name="csY22" fmla="*/ 1133121 h 1243040"/>
                <a:gd name="csX23" fmla="*/ 540881 w 1071813"/>
                <a:gd name="csY23" fmla="*/ 1243041 h 1243040"/>
                <a:gd name="csX24" fmla="*/ 132131 w 1071813"/>
                <a:gd name="csY24" fmla="*/ 1126523 h 1243040"/>
                <a:gd name="csX25" fmla="*/ 0 w 1071813"/>
                <a:gd name="csY25" fmla="*/ 829677 h 1243040"/>
                <a:gd name="csX26" fmla="*/ 310818 w 1071813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3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4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6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6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7" y="1243041"/>
                    <a:pt x="219803" y="1204227"/>
                    <a:pt x="132131" y="1126523"/>
                  </a:cubicBezTo>
                  <a:cubicBezTo>
                    <a:pt x="44069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" name="Freeform 12">
              <a:extLst>
                <a:ext uri="{FF2B5EF4-FFF2-40B4-BE49-F238E27FC236}">
                  <a16:creationId xmlns:a16="http://schemas.microsoft.com/office/drawing/2014/main" id="{2F2B6E80-3980-433F-FB3D-B070333A93A3}"/>
                </a:ext>
              </a:extLst>
            </xdr:cNvPr>
            <xdr:cNvSpPr/>
          </xdr:nvSpPr>
          <xdr:spPr>
            <a:xfrm>
              <a:off x="7988442" y="3155926"/>
              <a:ext cx="1054714" cy="1577457"/>
            </a:xfrm>
            <a:custGeom>
              <a:avLst/>
              <a:gdLst>
                <a:gd name="csX0" fmla="*/ 642933 w 1054714"/>
                <a:gd name="csY0" fmla="*/ 377267 h 1577457"/>
                <a:gd name="csX1" fmla="*/ 839652 w 1054714"/>
                <a:gd name="csY1" fmla="*/ 414994 h 1577457"/>
                <a:gd name="csX2" fmla="*/ 984996 w 1054714"/>
                <a:gd name="csY2" fmla="*/ 529726 h 1577457"/>
                <a:gd name="csX3" fmla="*/ 1044066 w 1054714"/>
                <a:gd name="csY3" fmla="*/ 664564 h 1577457"/>
                <a:gd name="csX4" fmla="*/ 1054714 w 1054714"/>
                <a:gd name="csY4" fmla="*/ 890304 h 1577457"/>
                <a:gd name="csX5" fmla="*/ 1054714 w 1054714"/>
                <a:gd name="csY5" fmla="*/ 1577458 h 1577457"/>
                <a:gd name="csX6" fmla="*/ 741720 w 1054714"/>
                <a:gd name="csY6" fmla="*/ 1577458 h 1577457"/>
                <a:gd name="csX7" fmla="*/ 741720 w 1054714"/>
                <a:gd name="csY7" fmla="*/ 865696 h 1577457"/>
                <a:gd name="csX8" fmla="*/ 709776 w 1054714"/>
                <a:gd name="csY8" fmla="*/ 713237 h 1577457"/>
                <a:gd name="csX9" fmla="*/ 551219 w 1054714"/>
                <a:gd name="csY9" fmla="*/ 631495 h 1577457"/>
                <a:gd name="csX10" fmla="*/ 367712 w 1054714"/>
                <a:gd name="csY10" fmla="*/ 712460 h 1577457"/>
                <a:gd name="csX11" fmla="*/ 305300 w 1054714"/>
                <a:gd name="csY11" fmla="*/ 944099 h 1577457"/>
                <a:gd name="csX12" fmla="*/ 305300 w 1054714"/>
                <a:gd name="csY12" fmla="*/ 1577380 h 1577457"/>
                <a:gd name="csX13" fmla="*/ 0 w 1054714"/>
                <a:gd name="csY13" fmla="*/ 1577380 h 1577457"/>
                <a:gd name="csX14" fmla="*/ 0 w 1054714"/>
                <a:gd name="csY14" fmla="*/ 0 h 1577457"/>
                <a:gd name="csX15" fmla="*/ 305300 w 1054714"/>
                <a:gd name="csY15" fmla="*/ 0 h 1577457"/>
                <a:gd name="csX16" fmla="*/ 305300 w 1054714"/>
                <a:gd name="csY16" fmla="*/ 559613 h 1577457"/>
                <a:gd name="csX17" fmla="*/ 459038 w 1054714"/>
                <a:gd name="csY17" fmla="*/ 417400 h 1577457"/>
                <a:gd name="csX18" fmla="*/ 642855 w 1054714"/>
                <a:gd name="csY18" fmla="*/ 377112 h 1577457"/>
                <a:gd name="csX19" fmla="*/ 642855 w 1054714"/>
                <a:gd name="csY19" fmla="*/ 377112 h 15774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</a:cxnLst>
              <a:rect l="l" t="t" r="r" b="b"/>
              <a:pathLst>
                <a:path w="1054714" h="1577457">
                  <a:moveTo>
                    <a:pt x="642933" y="377267"/>
                  </a:moveTo>
                  <a:cubicBezTo>
                    <a:pt x="715216" y="377267"/>
                    <a:pt x="780893" y="389765"/>
                    <a:pt x="839652" y="414994"/>
                  </a:cubicBezTo>
                  <a:cubicBezTo>
                    <a:pt x="898723" y="439912"/>
                    <a:pt x="947145" y="478027"/>
                    <a:pt x="984996" y="529726"/>
                  </a:cubicBezTo>
                  <a:cubicBezTo>
                    <a:pt x="1017252" y="573353"/>
                    <a:pt x="1036760" y="618376"/>
                    <a:pt x="1044066" y="664564"/>
                  </a:cubicBezTo>
                  <a:cubicBezTo>
                    <a:pt x="1051062" y="710753"/>
                    <a:pt x="1054714" y="785896"/>
                    <a:pt x="1054714" y="890304"/>
                  </a:cubicBezTo>
                  <a:lnTo>
                    <a:pt x="1054714" y="1577458"/>
                  </a:lnTo>
                  <a:lnTo>
                    <a:pt x="741720" y="1577458"/>
                  </a:lnTo>
                  <a:lnTo>
                    <a:pt x="741720" y="865696"/>
                  </a:lnTo>
                  <a:cubicBezTo>
                    <a:pt x="741720" y="802663"/>
                    <a:pt x="731072" y="751740"/>
                    <a:pt x="709776" y="713237"/>
                  </a:cubicBezTo>
                  <a:cubicBezTo>
                    <a:pt x="681873" y="658665"/>
                    <a:pt x="629020" y="631495"/>
                    <a:pt x="551219" y="631495"/>
                  </a:cubicBezTo>
                  <a:cubicBezTo>
                    <a:pt x="473417" y="631495"/>
                    <a:pt x="409605" y="658587"/>
                    <a:pt x="367712" y="712460"/>
                  </a:cubicBezTo>
                  <a:cubicBezTo>
                    <a:pt x="326207" y="766722"/>
                    <a:pt x="305300" y="843650"/>
                    <a:pt x="305300" y="944099"/>
                  </a:cubicBezTo>
                  <a:lnTo>
                    <a:pt x="305300" y="1577380"/>
                  </a:lnTo>
                  <a:lnTo>
                    <a:pt x="0" y="1577380"/>
                  </a:lnTo>
                  <a:lnTo>
                    <a:pt x="0" y="0"/>
                  </a:lnTo>
                  <a:lnTo>
                    <a:pt x="305300" y="0"/>
                  </a:lnTo>
                  <a:lnTo>
                    <a:pt x="305300" y="559613"/>
                  </a:lnTo>
                  <a:cubicBezTo>
                    <a:pt x="349680" y="491456"/>
                    <a:pt x="400745" y="444182"/>
                    <a:pt x="459038" y="417400"/>
                  </a:cubicBezTo>
                  <a:cubicBezTo>
                    <a:pt x="517409" y="390619"/>
                    <a:pt x="578655" y="377112"/>
                    <a:pt x="642855" y="377112"/>
                  </a:cubicBezTo>
                  <a:lnTo>
                    <a:pt x="642855" y="377112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0" name="Freeform 13">
              <a:extLst>
                <a:ext uri="{FF2B5EF4-FFF2-40B4-BE49-F238E27FC236}">
                  <a16:creationId xmlns:a16="http://schemas.microsoft.com/office/drawing/2014/main" id="{FA981B97-2839-41C6-5F8A-22360918DA66}"/>
                </a:ext>
              </a:extLst>
            </xdr:cNvPr>
            <xdr:cNvSpPr/>
          </xdr:nvSpPr>
          <xdr:spPr>
            <a:xfrm>
              <a:off x="9183682" y="3238289"/>
              <a:ext cx="831180" cy="1511917"/>
            </a:xfrm>
            <a:custGeom>
              <a:avLst/>
              <a:gdLst>
                <a:gd name="csX0" fmla="*/ 831181 w 831180"/>
                <a:gd name="csY0" fmla="*/ 551384 h 1511917"/>
                <a:gd name="csX1" fmla="*/ 831181 w 831180"/>
                <a:gd name="csY1" fmla="*/ 324403 h 1511917"/>
                <a:gd name="csX2" fmla="*/ 493470 w 831180"/>
                <a:gd name="csY2" fmla="*/ 324403 h 1511917"/>
                <a:gd name="csX3" fmla="*/ 493470 w 831180"/>
                <a:gd name="csY3" fmla="*/ 0 h 1511917"/>
                <a:gd name="csX4" fmla="*/ 199051 w 831180"/>
                <a:gd name="csY4" fmla="*/ 0 h 1511917"/>
                <a:gd name="csX5" fmla="*/ 199051 w 831180"/>
                <a:gd name="csY5" fmla="*/ 324403 h 1511917"/>
                <a:gd name="csX6" fmla="*/ 0 w 831180"/>
                <a:gd name="csY6" fmla="*/ 324403 h 1511917"/>
                <a:gd name="csX7" fmla="*/ 0 w 831180"/>
                <a:gd name="csY7" fmla="*/ 551384 h 1511917"/>
                <a:gd name="csX8" fmla="*/ 199051 w 831180"/>
                <a:gd name="csY8" fmla="*/ 551384 h 1511917"/>
                <a:gd name="csX9" fmla="*/ 199051 w 831180"/>
                <a:gd name="csY9" fmla="*/ 996575 h 1511917"/>
                <a:gd name="csX10" fmla="*/ 201228 w 831180"/>
                <a:gd name="csY10" fmla="*/ 1184199 h 1511917"/>
                <a:gd name="csX11" fmla="*/ 246619 w 831180"/>
                <a:gd name="csY11" fmla="*/ 1346906 h 1511917"/>
                <a:gd name="csX12" fmla="*/ 385744 w 831180"/>
                <a:gd name="csY12" fmla="*/ 1470643 h 1511917"/>
                <a:gd name="csX13" fmla="*/ 593578 w 831180"/>
                <a:gd name="csY13" fmla="*/ 1511630 h 1511917"/>
                <a:gd name="csX14" fmla="*/ 831181 w 831180"/>
                <a:gd name="csY14" fmla="*/ 1491680 h 1511917"/>
                <a:gd name="csX15" fmla="*/ 831181 w 831180"/>
                <a:gd name="csY15" fmla="*/ 1247465 h 1511917"/>
                <a:gd name="csX16" fmla="*/ 641689 w 831180"/>
                <a:gd name="csY16" fmla="*/ 1256004 h 1511917"/>
                <a:gd name="csX17" fmla="*/ 517253 w 831180"/>
                <a:gd name="csY17" fmla="*/ 1189090 h 1511917"/>
                <a:gd name="csX18" fmla="*/ 495102 w 831180"/>
                <a:gd name="csY18" fmla="*/ 1101993 h 1511917"/>
                <a:gd name="csX19" fmla="*/ 493470 w 831180"/>
                <a:gd name="csY19" fmla="*/ 979342 h 1511917"/>
                <a:gd name="csX20" fmla="*/ 493470 w 831180"/>
                <a:gd name="csY20" fmla="*/ 551384 h 1511917"/>
                <a:gd name="csX21" fmla="*/ 831181 w 831180"/>
                <a:gd name="csY21" fmla="*/ 551384 h 15119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831180" h="1511917">
                  <a:moveTo>
                    <a:pt x="831181" y="551384"/>
                  </a:moveTo>
                  <a:lnTo>
                    <a:pt x="831181" y="324403"/>
                  </a:lnTo>
                  <a:lnTo>
                    <a:pt x="493470" y="324403"/>
                  </a:lnTo>
                  <a:lnTo>
                    <a:pt x="493470" y="0"/>
                  </a:lnTo>
                  <a:lnTo>
                    <a:pt x="199051" y="0"/>
                  </a:lnTo>
                  <a:lnTo>
                    <a:pt x="199051" y="324403"/>
                  </a:lnTo>
                  <a:lnTo>
                    <a:pt x="0" y="324403"/>
                  </a:lnTo>
                  <a:lnTo>
                    <a:pt x="0" y="551384"/>
                  </a:lnTo>
                  <a:lnTo>
                    <a:pt x="199051" y="551384"/>
                  </a:lnTo>
                  <a:lnTo>
                    <a:pt x="199051" y="996575"/>
                  </a:lnTo>
                  <a:cubicBezTo>
                    <a:pt x="199051" y="1066595"/>
                    <a:pt x="199751" y="1129007"/>
                    <a:pt x="201228" y="1184199"/>
                  </a:cubicBezTo>
                  <a:cubicBezTo>
                    <a:pt x="202704" y="1239315"/>
                    <a:pt x="217938" y="1293576"/>
                    <a:pt x="246619" y="1346906"/>
                  </a:cubicBezTo>
                  <a:cubicBezTo>
                    <a:pt x="278407" y="1403884"/>
                    <a:pt x="324731" y="1445026"/>
                    <a:pt x="385744" y="1470643"/>
                  </a:cubicBezTo>
                  <a:cubicBezTo>
                    <a:pt x="446758" y="1496260"/>
                    <a:pt x="516010" y="1509845"/>
                    <a:pt x="593578" y="1511630"/>
                  </a:cubicBezTo>
                  <a:cubicBezTo>
                    <a:pt x="671147" y="1513415"/>
                    <a:pt x="750348" y="1506895"/>
                    <a:pt x="831181" y="1491680"/>
                  </a:cubicBezTo>
                  <a:lnTo>
                    <a:pt x="831181" y="1247465"/>
                  </a:lnTo>
                  <a:cubicBezTo>
                    <a:pt x="761773" y="1256703"/>
                    <a:pt x="698739" y="1259653"/>
                    <a:pt x="641689" y="1256004"/>
                  </a:cubicBezTo>
                  <a:cubicBezTo>
                    <a:pt x="584640" y="1252356"/>
                    <a:pt x="543213" y="1230077"/>
                    <a:pt x="517253" y="1189090"/>
                  </a:cubicBezTo>
                  <a:cubicBezTo>
                    <a:pt x="503419" y="1167510"/>
                    <a:pt x="496190" y="1138477"/>
                    <a:pt x="495102" y="1101993"/>
                  </a:cubicBezTo>
                  <a:cubicBezTo>
                    <a:pt x="494014" y="1065741"/>
                    <a:pt x="493470" y="1024676"/>
                    <a:pt x="493470" y="979342"/>
                  </a:cubicBezTo>
                  <a:lnTo>
                    <a:pt x="493470" y="551384"/>
                  </a:lnTo>
                  <a:lnTo>
                    <a:pt x="831181" y="551384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30162</xdr:colOff>
      <xdr:row>0</xdr:row>
      <xdr:rowOff>82550</xdr:rowOff>
    </xdr:from>
    <xdr:to>
      <xdr:col>1</xdr:col>
      <xdr:colOff>1535112</xdr:colOff>
      <xdr:row>2</xdr:row>
      <xdr:rowOff>103125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6B52660-2996-4D4E-8656-18DF6B283865}"/>
            </a:ext>
          </a:extLst>
        </xdr:cNvPr>
        <xdr:cNvGrpSpPr>
          <a:grpSpLocks noChangeAspect="1"/>
        </xdr:cNvGrpSpPr>
      </xdr:nvGrpSpPr>
      <xdr:grpSpPr>
        <a:xfrm>
          <a:off x="129948" y="82550"/>
          <a:ext cx="1504950" cy="383432"/>
          <a:chOff x="3695979" y="3153442"/>
          <a:chExt cx="6318883" cy="1619454"/>
        </a:xfrm>
      </xdr:grpSpPr>
      <xdr:sp macro="" textlink="">
        <xdr:nvSpPr>
          <xdr:cNvPr id="3" name="Freeform 6">
            <a:extLst>
              <a:ext uri="{FF2B5EF4-FFF2-40B4-BE49-F238E27FC236}">
                <a16:creationId xmlns:a16="http://schemas.microsoft.com/office/drawing/2014/main" id="{123F2DEA-3290-3452-89CA-AED45574F6F0}"/>
              </a:ext>
            </a:extLst>
          </xdr:cNvPr>
          <xdr:cNvSpPr/>
        </xdr:nvSpPr>
        <xdr:spPr>
          <a:xfrm>
            <a:off x="3695979" y="3153442"/>
            <a:ext cx="1089379" cy="1583667"/>
          </a:xfrm>
          <a:custGeom>
            <a:avLst/>
            <a:gdLst>
              <a:gd name="csX0" fmla="*/ 78 w 1089379"/>
              <a:gd name="csY0" fmla="*/ 0 h 1583667"/>
              <a:gd name="csX1" fmla="*/ 302035 w 1089379"/>
              <a:gd name="csY1" fmla="*/ 0 h 1583667"/>
              <a:gd name="csX2" fmla="*/ 302035 w 1089379"/>
              <a:gd name="csY2" fmla="*/ 857390 h 1583667"/>
              <a:gd name="csX3" fmla="*/ 689956 w 1089379"/>
              <a:gd name="csY3" fmla="*/ 413829 h 1583667"/>
              <a:gd name="csX4" fmla="*/ 1073135 w 1089379"/>
              <a:gd name="csY4" fmla="*/ 413829 h 1583667"/>
              <a:gd name="csX5" fmla="*/ 651327 w 1089379"/>
              <a:gd name="csY5" fmla="*/ 851956 h 1583667"/>
              <a:gd name="csX6" fmla="*/ 1089380 w 1089379"/>
              <a:gd name="csY6" fmla="*/ 1583590 h 1583667"/>
              <a:gd name="csX7" fmla="*/ 714983 w 1089379"/>
              <a:gd name="csY7" fmla="*/ 1583590 h 1583667"/>
              <a:gd name="csX8" fmla="*/ 429969 w 1089379"/>
              <a:gd name="csY8" fmla="*/ 1081887 h 1583667"/>
              <a:gd name="csX9" fmla="*/ 302657 w 1089379"/>
              <a:gd name="csY9" fmla="*/ 1213775 h 1583667"/>
              <a:gd name="csX10" fmla="*/ 302657 w 1089379"/>
              <a:gd name="csY10" fmla="*/ 1583668 h 1583667"/>
              <a:gd name="csX11" fmla="*/ 699 w 1089379"/>
              <a:gd name="csY11" fmla="*/ 1583668 h 1583667"/>
              <a:gd name="csX12" fmla="*/ 699 w 1089379"/>
              <a:gd name="csY12" fmla="*/ 78 h 1583667"/>
              <a:gd name="csX13" fmla="*/ 0 w 1089379"/>
              <a:gd name="csY13" fmla="*/ 78 h 158366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</a:cxnLst>
            <a:rect l="l" t="t" r="r" b="b"/>
            <a:pathLst>
              <a:path w="1089379" h="1583667">
                <a:moveTo>
                  <a:pt x="78" y="0"/>
                </a:moveTo>
                <a:lnTo>
                  <a:pt x="302035" y="0"/>
                </a:lnTo>
                <a:lnTo>
                  <a:pt x="302035" y="857390"/>
                </a:lnTo>
                <a:lnTo>
                  <a:pt x="689956" y="413829"/>
                </a:lnTo>
                <a:lnTo>
                  <a:pt x="1073135" y="413829"/>
                </a:lnTo>
                <a:lnTo>
                  <a:pt x="651327" y="851956"/>
                </a:lnTo>
                <a:lnTo>
                  <a:pt x="1089380" y="1583590"/>
                </a:lnTo>
                <a:lnTo>
                  <a:pt x="714983" y="1583590"/>
                </a:lnTo>
                <a:lnTo>
                  <a:pt x="429969" y="1081887"/>
                </a:lnTo>
                <a:lnTo>
                  <a:pt x="302657" y="1213775"/>
                </a:lnTo>
                <a:lnTo>
                  <a:pt x="302657" y="1583668"/>
                </a:lnTo>
                <a:lnTo>
                  <a:pt x="699" y="1583668"/>
                </a:lnTo>
                <a:lnTo>
                  <a:pt x="699" y="78"/>
                </a:lnTo>
                <a:lnTo>
                  <a:pt x="0" y="78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Freeform 7">
            <a:extLst>
              <a:ext uri="{FF2B5EF4-FFF2-40B4-BE49-F238E27FC236}">
                <a16:creationId xmlns:a16="http://schemas.microsoft.com/office/drawing/2014/main" id="{1AF5E990-D827-307A-2827-D6A5FCBBF671}"/>
              </a:ext>
            </a:extLst>
          </xdr:cNvPr>
          <xdr:cNvSpPr/>
        </xdr:nvSpPr>
        <xdr:spPr>
          <a:xfrm>
            <a:off x="4939718" y="3564477"/>
            <a:ext cx="312061" cy="1172477"/>
          </a:xfrm>
          <a:custGeom>
            <a:avLst/>
            <a:gdLst>
              <a:gd name="csX0" fmla="*/ 312062 w 312061"/>
              <a:gd name="csY0" fmla="*/ 0 h 1172477"/>
              <a:gd name="csX1" fmla="*/ 312062 w 312061"/>
              <a:gd name="csY1" fmla="*/ 1172478 h 1172477"/>
              <a:gd name="csX2" fmla="*/ 0 w 312061"/>
              <a:gd name="csY2" fmla="*/ 1172478 h 1172477"/>
              <a:gd name="csX3" fmla="*/ 0 w 312061"/>
              <a:gd name="csY3" fmla="*/ 311750 h 1172477"/>
              <a:gd name="csX4" fmla="*/ 312062 w 312061"/>
              <a:gd name="csY4" fmla="*/ 0 h 117247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</a:cxnLst>
            <a:rect l="l" t="t" r="r" b="b"/>
            <a:pathLst>
              <a:path w="312061" h="1172477">
                <a:moveTo>
                  <a:pt x="312062" y="0"/>
                </a:moveTo>
                <a:lnTo>
                  <a:pt x="312062" y="1172478"/>
                </a:lnTo>
                <a:lnTo>
                  <a:pt x="0" y="1172478"/>
                </a:lnTo>
                <a:lnTo>
                  <a:pt x="0" y="311750"/>
                </a:lnTo>
                <a:lnTo>
                  <a:pt x="312062" y="0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Freeform 8">
            <a:extLst>
              <a:ext uri="{FF2B5EF4-FFF2-40B4-BE49-F238E27FC236}">
                <a16:creationId xmlns:a16="http://schemas.microsoft.com/office/drawing/2014/main" id="{D69E00EA-E631-00A9-8178-13916583E8D1}"/>
              </a:ext>
            </a:extLst>
          </xdr:cNvPr>
          <xdr:cNvSpPr/>
        </xdr:nvSpPr>
        <xdr:spPr>
          <a:xfrm>
            <a:off x="4687970" y="3154063"/>
            <a:ext cx="768379" cy="767420"/>
          </a:xfrm>
          <a:custGeom>
            <a:avLst/>
            <a:gdLst>
              <a:gd name="csX0" fmla="*/ 768302 w 768379"/>
              <a:gd name="csY0" fmla="*/ 0 h 767420"/>
              <a:gd name="csX1" fmla="*/ 375096 w 768379"/>
              <a:gd name="csY1" fmla="*/ 396907 h 767420"/>
              <a:gd name="csX2" fmla="*/ 364370 w 768379"/>
              <a:gd name="csY2" fmla="*/ 407697 h 767420"/>
              <a:gd name="csX3" fmla="*/ 251748 w 768379"/>
              <a:gd name="csY3" fmla="*/ 521420 h 767420"/>
              <a:gd name="csX4" fmla="*/ 157002 w 768379"/>
              <a:gd name="csY4" fmla="*/ 617057 h 767420"/>
              <a:gd name="csX5" fmla="*/ 8083 w 768379"/>
              <a:gd name="csY5" fmla="*/ 767420 h 767420"/>
              <a:gd name="csX6" fmla="*/ 157002 w 768379"/>
              <a:gd name="csY6" fmla="*/ 540439 h 767420"/>
              <a:gd name="csX7" fmla="*/ 242810 w 768379"/>
              <a:gd name="csY7" fmla="*/ 396907 h 767420"/>
              <a:gd name="csX8" fmla="*/ 0 w 768379"/>
              <a:gd name="csY8" fmla="*/ 0 h 767420"/>
              <a:gd name="csX9" fmla="*/ 768379 w 768379"/>
              <a:gd name="csY9" fmla="*/ 0 h 7674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768379" h="767420">
                <a:moveTo>
                  <a:pt x="768302" y="0"/>
                </a:moveTo>
                <a:lnTo>
                  <a:pt x="375096" y="396907"/>
                </a:lnTo>
                <a:lnTo>
                  <a:pt x="364370" y="407697"/>
                </a:lnTo>
                <a:lnTo>
                  <a:pt x="251748" y="521420"/>
                </a:lnTo>
                <a:lnTo>
                  <a:pt x="157002" y="617057"/>
                </a:lnTo>
                <a:lnTo>
                  <a:pt x="8083" y="767420"/>
                </a:lnTo>
                <a:cubicBezTo>
                  <a:pt x="65599" y="680090"/>
                  <a:pt x="115576" y="605257"/>
                  <a:pt x="157002" y="540439"/>
                </a:cubicBezTo>
                <a:cubicBezTo>
                  <a:pt x="191901" y="486100"/>
                  <a:pt x="220658" y="438670"/>
                  <a:pt x="242810" y="396907"/>
                </a:cubicBezTo>
                <a:cubicBezTo>
                  <a:pt x="352634" y="189565"/>
                  <a:pt x="298538" y="118226"/>
                  <a:pt x="0" y="0"/>
                </a:cubicBezTo>
                <a:lnTo>
                  <a:pt x="768379" y="0"/>
                </a:lnTo>
                <a:close/>
              </a:path>
            </a:pathLst>
          </a:custGeom>
          <a:solidFill>
            <a:srgbClr val="FCD00E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aphic 4">
            <a:extLst>
              <a:ext uri="{FF2B5EF4-FFF2-40B4-BE49-F238E27FC236}">
                <a16:creationId xmlns:a16="http://schemas.microsoft.com/office/drawing/2014/main" id="{630428BE-51C5-5596-1FB6-D2294173D164}"/>
              </a:ext>
            </a:extLst>
          </xdr:cNvPr>
          <xdr:cNvGrpSpPr/>
        </xdr:nvGrpSpPr>
        <xdr:grpSpPr>
          <a:xfrm>
            <a:off x="5460469" y="3155926"/>
            <a:ext cx="4554393" cy="1616970"/>
            <a:chOff x="5460469" y="3155926"/>
            <a:chExt cx="4554393" cy="1616970"/>
          </a:xfrm>
          <a:solidFill>
            <a:srgbClr val="3B54A4"/>
          </a:solidFill>
        </xdr:grpSpPr>
        <xdr:sp macro="" textlink="">
          <xdr:nvSpPr>
            <xdr:cNvPr id="7" name="Freeform 10">
              <a:extLst>
                <a:ext uri="{FF2B5EF4-FFF2-40B4-BE49-F238E27FC236}">
                  <a16:creationId xmlns:a16="http://schemas.microsoft.com/office/drawing/2014/main" id="{59393A90-DD6D-AD77-0DAF-562B535F719A}"/>
                </a:ext>
              </a:extLst>
            </xdr:cNvPr>
            <xdr:cNvSpPr/>
          </xdr:nvSpPr>
          <xdr:spPr>
            <a:xfrm>
              <a:off x="5460469" y="3529856"/>
              <a:ext cx="1071814" cy="1243040"/>
            </a:xfrm>
            <a:custGeom>
              <a:avLst/>
              <a:gdLst>
                <a:gd name="csX0" fmla="*/ 310896 w 1071814"/>
                <a:gd name="csY0" fmla="*/ 829832 h 1243040"/>
                <a:gd name="csX1" fmla="*/ 353100 w 1071814"/>
                <a:gd name="csY1" fmla="*/ 945652 h 1243040"/>
                <a:gd name="csX2" fmla="*/ 564820 w 1071814"/>
                <a:gd name="csY2" fmla="*/ 1006822 h 1243040"/>
                <a:gd name="csX3" fmla="*/ 708688 w 1071814"/>
                <a:gd name="csY3" fmla="*/ 980040 h 1243040"/>
                <a:gd name="csX4" fmla="*/ 762239 w 1071814"/>
                <a:gd name="csY4" fmla="*/ 899386 h 1243040"/>
                <a:gd name="csX5" fmla="*/ 718947 w 1071814"/>
                <a:gd name="csY5" fmla="*/ 821293 h 1243040"/>
                <a:gd name="csX6" fmla="*/ 398569 w 1071814"/>
                <a:gd name="csY6" fmla="*/ 728917 h 1243040"/>
                <a:gd name="csX7" fmla="*/ 117519 w 1071814"/>
                <a:gd name="csY7" fmla="*/ 605413 h 1243040"/>
                <a:gd name="csX8" fmla="*/ 35675 w 1071814"/>
                <a:gd name="csY8" fmla="*/ 395044 h 1243040"/>
                <a:gd name="csX9" fmla="*/ 163376 w 1071814"/>
                <a:gd name="csY9" fmla="*/ 116518 h 1243040"/>
                <a:gd name="csX10" fmla="*/ 522616 w 1071814"/>
                <a:gd name="csY10" fmla="*/ 0 h 1243040"/>
                <a:gd name="csX11" fmla="*/ 880768 w 1071814"/>
                <a:gd name="csY11" fmla="*/ 87563 h 1243040"/>
                <a:gd name="csX12" fmla="*/ 1039636 w 1071814"/>
                <a:gd name="csY12" fmla="*/ 389920 h 1243040"/>
                <a:gd name="csX13" fmla="*/ 733248 w 1071814"/>
                <a:gd name="csY13" fmla="*/ 389920 h 1243040"/>
                <a:gd name="csX14" fmla="*/ 699827 w 1071814"/>
                <a:gd name="csY14" fmla="*/ 296457 h 1243040"/>
                <a:gd name="csX15" fmla="*/ 526969 w 1071814"/>
                <a:gd name="csY15" fmla="*/ 234123 h 1243040"/>
                <a:gd name="csX16" fmla="*/ 383490 w 1071814"/>
                <a:gd name="csY16" fmla="*/ 265251 h 1243040"/>
                <a:gd name="csX17" fmla="*/ 340898 w 1071814"/>
                <a:gd name="csY17" fmla="*/ 338221 h 1243040"/>
                <a:gd name="csX18" fmla="*/ 386366 w 1071814"/>
                <a:gd name="csY18" fmla="*/ 414450 h 1243040"/>
                <a:gd name="csX19" fmla="*/ 706745 w 1071814"/>
                <a:gd name="csY19" fmla="*/ 499452 h 1243040"/>
                <a:gd name="csX20" fmla="*/ 981576 w 1071814"/>
                <a:gd name="csY20" fmla="*/ 629166 h 1243040"/>
                <a:gd name="csX21" fmla="*/ 1071814 w 1071814"/>
                <a:gd name="csY21" fmla="*/ 849084 h 1243040"/>
                <a:gd name="csX22" fmla="*/ 941937 w 1071814"/>
                <a:gd name="csY22" fmla="*/ 1133121 h 1243040"/>
                <a:gd name="csX23" fmla="*/ 540881 w 1071814"/>
                <a:gd name="csY23" fmla="*/ 1243041 h 1243040"/>
                <a:gd name="csX24" fmla="*/ 132131 w 1071814"/>
                <a:gd name="csY24" fmla="*/ 1126523 h 1243040"/>
                <a:gd name="csX25" fmla="*/ 0 w 1071814"/>
                <a:gd name="csY25" fmla="*/ 829677 h 1243040"/>
                <a:gd name="csX26" fmla="*/ 310818 w 1071814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4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5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7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7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8" y="1243041"/>
                    <a:pt x="219803" y="1204227"/>
                    <a:pt x="132131" y="1126523"/>
                  </a:cubicBezTo>
                  <a:cubicBezTo>
                    <a:pt x="44070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" name="Freeform 11">
              <a:extLst>
                <a:ext uri="{FF2B5EF4-FFF2-40B4-BE49-F238E27FC236}">
                  <a16:creationId xmlns:a16="http://schemas.microsoft.com/office/drawing/2014/main" id="{86342BFE-99C6-51E4-6F1A-17F10FEC059C}"/>
                </a:ext>
              </a:extLst>
            </xdr:cNvPr>
            <xdr:cNvSpPr/>
          </xdr:nvSpPr>
          <xdr:spPr>
            <a:xfrm>
              <a:off x="6687187" y="3529856"/>
              <a:ext cx="1071813" cy="1243040"/>
            </a:xfrm>
            <a:custGeom>
              <a:avLst/>
              <a:gdLst>
                <a:gd name="csX0" fmla="*/ 310896 w 1071813"/>
                <a:gd name="csY0" fmla="*/ 829832 h 1243040"/>
                <a:gd name="csX1" fmla="*/ 353100 w 1071813"/>
                <a:gd name="csY1" fmla="*/ 945652 h 1243040"/>
                <a:gd name="csX2" fmla="*/ 564820 w 1071813"/>
                <a:gd name="csY2" fmla="*/ 1006822 h 1243040"/>
                <a:gd name="csX3" fmla="*/ 708688 w 1071813"/>
                <a:gd name="csY3" fmla="*/ 980040 h 1243040"/>
                <a:gd name="csX4" fmla="*/ 762239 w 1071813"/>
                <a:gd name="csY4" fmla="*/ 899386 h 1243040"/>
                <a:gd name="csX5" fmla="*/ 718947 w 1071813"/>
                <a:gd name="csY5" fmla="*/ 821293 h 1243040"/>
                <a:gd name="csX6" fmla="*/ 398569 w 1071813"/>
                <a:gd name="csY6" fmla="*/ 728917 h 1243040"/>
                <a:gd name="csX7" fmla="*/ 117519 w 1071813"/>
                <a:gd name="csY7" fmla="*/ 605413 h 1243040"/>
                <a:gd name="csX8" fmla="*/ 35675 w 1071813"/>
                <a:gd name="csY8" fmla="*/ 395044 h 1243040"/>
                <a:gd name="csX9" fmla="*/ 163376 w 1071813"/>
                <a:gd name="csY9" fmla="*/ 116518 h 1243040"/>
                <a:gd name="csX10" fmla="*/ 522616 w 1071813"/>
                <a:gd name="csY10" fmla="*/ 0 h 1243040"/>
                <a:gd name="csX11" fmla="*/ 880768 w 1071813"/>
                <a:gd name="csY11" fmla="*/ 87563 h 1243040"/>
                <a:gd name="csX12" fmla="*/ 1039636 w 1071813"/>
                <a:gd name="csY12" fmla="*/ 389920 h 1243040"/>
                <a:gd name="csX13" fmla="*/ 733248 w 1071813"/>
                <a:gd name="csY13" fmla="*/ 389920 h 1243040"/>
                <a:gd name="csX14" fmla="*/ 699827 w 1071813"/>
                <a:gd name="csY14" fmla="*/ 296457 h 1243040"/>
                <a:gd name="csX15" fmla="*/ 526969 w 1071813"/>
                <a:gd name="csY15" fmla="*/ 234123 h 1243040"/>
                <a:gd name="csX16" fmla="*/ 383490 w 1071813"/>
                <a:gd name="csY16" fmla="*/ 265251 h 1243040"/>
                <a:gd name="csX17" fmla="*/ 340898 w 1071813"/>
                <a:gd name="csY17" fmla="*/ 338221 h 1243040"/>
                <a:gd name="csX18" fmla="*/ 386366 w 1071813"/>
                <a:gd name="csY18" fmla="*/ 414450 h 1243040"/>
                <a:gd name="csX19" fmla="*/ 706745 w 1071813"/>
                <a:gd name="csY19" fmla="*/ 499452 h 1243040"/>
                <a:gd name="csX20" fmla="*/ 981576 w 1071813"/>
                <a:gd name="csY20" fmla="*/ 629166 h 1243040"/>
                <a:gd name="csX21" fmla="*/ 1071814 w 1071813"/>
                <a:gd name="csY21" fmla="*/ 849084 h 1243040"/>
                <a:gd name="csX22" fmla="*/ 941937 w 1071813"/>
                <a:gd name="csY22" fmla="*/ 1133121 h 1243040"/>
                <a:gd name="csX23" fmla="*/ 540881 w 1071813"/>
                <a:gd name="csY23" fmla="*/ 1243041 h 1243040"/>
                <a:gd name="csX24" fmla="*/ 132131 w 1071813"/>
                <a:gd name="csY24" fmla="*/ 1126523 h 1243040"/>
                <a:gd name="csX25" fmla="*/ 0 w 1071813"/>
                <a:gd name="csY25" fmla="*/ 829677 h 1243040"/>
                <a:gd name="csX26" fmla="*/ 310818 w 1071813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3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4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6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6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7" y="1243041"/>
                    <a:pt x="219803" y="1204227"/>
                    <a:pt x="132131" y="1126523"/>
                  </a:cubicBezTo>
                  <a:cubicBezTo>
                    <a:pt x="44069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" name="Freeform 12">
              <a:extLst>
                <a:ext uri="{FF2B5EF4-FFF2-40B4-BE49-F238E27FC236}">
                  <a16:creationId xmlns:a16="http://schemas.microsoft.com/office/drawing/2014/main" id="{8CD96292-5321-E884-1FD9-58780FD96194}"/>
                </a:ext>
              </a:extLst>
            </xdr:cNvPr>
            <xdr:cNvSpPr/>
          </xdr:nvSpPr>
          <xdr:spPr>
            <a:xfrm>
              <a:off x="7988442" y="3155926"/>
              <a:ext cx="1054714" cy="1577457"/>
            </a:xfrm>
            <a:custGeom>
              <a:avLst/>
              <a:gdLst>
                <a:gd name="csX0" fmla="*/ 642933 w 1054714"/>
                <a:gd name="csY0" fmla="*/ 377267 h 1577457"/>
                <a:gd name="csX1" fmla="*/ 839652 w 1054714"/>
                <a:gd name="csY1" fmla="*/ 414994 h 1577457"/>
                <a:gd name="csX2" fmla="*/ 984996 w 1054714"/>
                <a:gd name="csY2" fmla="*/ 529726 h 1577457"/>
                <a:gd name="csX3" fmla="*/ 1044066 w 1054714"/>
                <a:gd name="csY3" fmla="*/ 664564 h 1577457"/>
                <a:gd name="csX4" fmla="*/ 1054714 w 1054714"/>
                <a:gd name="csY4" fmla="*/ 890304 h 1577457"/>
                <a:gd name="csX5" fmla="*/ 1054714 w 1054714"/>
                <a:gd name="csY5" fmla="*/ 1577458 h 1577457"/>
                <a:gd name="csX6" fmla="*/ 741720 w 1054714"/>
                <a:gd name="csY6" fmla="*/ 1577458 h 1577457"/>
                <a:gd name="csX7" fmla="*/ 741720 w 1054714"/>
                <a:gd name="csY7" fmla="*/ 865696 h 1577457"/>
                <a:gd name="csX8" fmla="*/ 709776 w 1054714"/>
                <a:gd name="csY8" fmla="*/ 713237 h 1577457"/>
                <a:gd name="csX9" fmla="*/ 551219 w 1054714"/>
                <a:gd name="csY9" fmla="*/ 631495 h 1577457"/>
                <a:gd name="csX10" fmla="*/ 367712 w 1054714"/>
                <a:gd name="csY10" fmla="*/ 712460 h 1577457"/>
                <a:gd name="csX11" fmla="*/ 305300 w 1054714"/>
                <a:gd name="csY11" fmla="*/ 944099 h 1577457"/>
                <a:gd name="csX12" fmla="*/ 305300 w 1054714"/>
                <a:gd name="csY12" fmla="*/ 1577380 h 1577457"/>
                <a:gd name="csX13" fmla="*/ 0 w 1054714"/>
                <a:gd name="csY13" fmla="*/ 1577380 h 1577457"/>
                <a:gd name="csX14" fmla="*/ 0 w 1054714"/>
                <a:gd name="csY14" fmla="*/ 0 h 1577457"/>
                <a:gd name="csX15" fmla="*/ 305300 w 1054714"/>
                <a:gd name="csY15" fmla="*/ 0 h 1577457"/>
                <a:gd name="csX16" fmla="*/ 305300 w 1054714"/>
                <a:gd name="csY16" fmla="*/ 559613 h 1577457"/>
                <a:gd name="csX17" fmla="*/ 459038 w 1054714"/>
                <a:gd name="csY17" fmla="*/ 417400 h 1577457"/>
                <a:gd name="csX18" fmla="*/ 642855 w 1054714"/>
                <a:gd name="csY18" fmla="*/ 377112 h 1577457"/>
                <a:gd name="csX19" fmla="*/ 642855 w 1054714"/>
                <a:gd name="csY19" fmla="*/ 377112 h 15774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</a:cxnLst>
              <a:rect l="l" t="t" r="r" b="b"/>
              <a:pathLst>
                <a:path w="1054714" h="1577457">
                  <a:moveTo>
                    <a:pt x="642933" y="377267"/>
                  </a:moveTo>
                  <a:cubicBezTo>
                    <a:pt x="715216" y="377267"/>
                    <a:pt x="780893" y="389765"/>
                    <a:pt x="839652" y="414994"/>
                  </a:cubicBezTo>
                  <a:cubicBezTo>
                    <a:pt x="898723" y="439912"/>
                    <a:pt x="947145" y="478027"/>
                    <a:pt x="984996" y="529726"/>
                  </a:cubicBezTo>
                  <a:cubicBezTo>
                    <a:pt x="1017252" y="573353"/>
                    <a:pt x="1036760" y="618376"/>
                    <a:pt x="1044066" y="664564"/>
                  </a:cubicBezTo>
                  <a:cubicBezTo>
                    <a:pt x="1051062" y="710753"/>
                    <a:pt x="1054714" y="785896"/>
                    <a:pt x="1054714" y="890304"/>
                  </a:cubicBezTo>
                  <a:lnTo>
                    <a:pt x="1054714" y="1577458"/>
                  </a:lnTo>
                  <a:lnTo>
                    <a:pt x="741720" y="1577458"/>
                  </a:lnTo>
                  <a:lnTo>
                    <a:pt x="741720" y="865696"/>
                  </a:lnTo>
                  <a:cubicBezTo>
                    <a:pt x="741720" y="802663"/>
                    <a:pt x="731072" y="751740"/>
                    <a:pt x="709776" y="713237"/>
                  </a:cubicBezTo>
                  <a:cubicBezTo>
                    <a:pt x="681873" y="658665"/>
                    <a:pt x="629020" y="631495"/>
                    <a:pt x="551219" y="631495"/>
                  </a:cubicBezTo>
                  <a:cubicBezTo>
                    <a:pt x="473417" y="631495"/>
                    <a:pt x="409605" y="658587"/>
                    <a:pt x="367712" y="712460"/>
                  </a:cubicBezTo>
                  <a:cubicBezTo>
                    <a:pt x="326207" y="766722"/>
                    <a:pt x="305300" y="843650"/>
                    <a:pt x="305300" y="944099"/>
                  </a:cubicBezTo>
                  <a:lnTo>
                    <a:pt x="305300" y="1577380"/>
                  </a:lnTo>
                  <a:lnTo>
                    <a:pt x="0" y="1577380"/>
                  </a:lnTo>
                  <a:lnTo>
                    <a:pt x="0" y="0"/>
                  </a:lnTo>
                  <a:lnTo>
                    <a:pt x="305300" y="0"/>
                  </a:lnTo>
                  <a:lnTo>
                    <a:pt x="305300" y="559613"/>
                  </a:lnTo>
                  <a:cubicBezTo>
                    <a:pt x="349680" y="491456"/>
                    <a:pt x="400745" y="444182"/>
                    <a:pt x="459038" y="417400"/>
                  </a:cubicBezTo>
                  <a:cubicBezTo>
                    <a:pt x="517409" y="390619"/>
                    <a:pt x="578655" y="377112"/>
                    <a:pt x="642855" y="377112"/>
                  </a:cubicBezTo>
                  <a:lnTo>
                    <a:pt x="642855" y="377112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0" name="Freeform 13">
              <a:extLst>
                <a:ext uri="{FF2B5EF4-FFF2-40B4-BE49-F238E27FC236}">
                  <a16:creationId xmlns:a16="http://schemas.microsoft.com/office/drawing/2014/main" id="{18F48365-4146-6056-E879-E15FA665444C}"/>
                </a:ext>
              </a:extLst>
            </xdr:cNvPr>
            <xdr:cNvSpPr/>
          </xdr:nvSpPr>
          <xdr:spPr>
            <a:xfrm>
              <a:off x="9183682" y="3238289"/>
              <a:ext cx="831180" cy="1511917"/>
            </a:xfrm>
            <a:custGeom>
              <a:avLst/>
              <a:gdLst>
                <a:gd name="csX0" fmla="*/ 831181 w 831180"/>
                <a:gd name="csY0" fmla="*/ 551384 h 1511917"/>
                <a:gd name="csX1" fmla="*/ 831181 w 831180"/>
                <a:gd name="csY1" fmla="*/ 324403 h 1511917"/>
                <a:gd name="csX2" fmla="*/ 493470 w 831180"/>
                <a:gd name="csY2" fmla="*/ 324403 h 1511917"/>
                <a:gd name="csX3" fmla="*/ 493470 w 831180"/>
                <a:gd name="csY3" fmla="*/ 0 h 1511917"/>
                <a:gd name="csX4" fmla="*/ 199051 w 831180"/>
                <a:gd name="csY4" fmla="*/ 0 h 1511917"/>
                <a:gd name="csX5" fmla="*/ 199051 w 831180"/>
                <a:gd name="csY5" fmla="*/ 324403 h 1511917"/>
                <a:gd name="csX6" fmla="*/ 0 w 831180"/>
                <a:gd name="csY6" fmla="*/ 324403 h 1511917"/>
                <a:gd name="csX7" fmla="*/ 0 w 831180"/>
                <a:gd name="csY7" fmla="*/ 551384 h 1511917"/>
                <a:gd name="csX8" fmla="*/ 199051 w 831180"/>
                <a:gd name="csY8" fmla="*/ 551384 h 1511917"/>
                <a:gd name="csX9" fmla="*/ 199051 w 831180"/>
                <a:gd name="csY9" fmla="*/ 996575 h 1511917"/>
                <a:gd name="csX10" fmla="*/ 201228 w 831180"/>
                <a:gd name="csY10" fmla="*/ 1184199 h 1511917"/>
                <a:gd name="csX11" fmla="*/ 246619 w 831180"/>
                <a:gd name="csY11" fmla="*/ 1346906 h 1511917"/>
                <a:gd name="csX12" fmla="*/ 385744 w 831180"/>
                <a:gd name="csY12" fmla="*/ 1470643 h 1511917"/>
                <a:gd name="csX13" fmla="*/ 593578 w 831180"/>
                <a:gd name="csY13" fmla="*/ 1511630 h 1511917"/>
                <a:gd name="csX14" fmla="*/ 831181 w 831180"/>
                <a:gd name="csY14" fmla="*/ 1491680 h 1511917"/>
                <a:gd name="csX15" fmla="*/ 831181 w 831180"/>
                <a:gd name="csY15" fmla="*/ 1247465 h 1511917"/>
                <a:gd name="csX16" fmla="*/ 641689 w 831180"/>
                <a:gd name="csY16" fmla="*/ 1256004 h 1511917"/>
                <a:gd name="csX17" fmla="*/ 517253 w 831180"/>
                <a:gd name="csY17" fmla="*/ 1189090 h 1511917"/>
                <a:gd name="csX18" fmla="*/ 495102 w 831180"/>
                <a:gd name="csY18" fmla="*/ 1101993 h 1511917"/>
                <a:gd name="csX19" fmla="*/ 493470 w 831180"/>
                <a:gd name="csY19" fmla="*/ 979342 h 1511917"/>
                <a:gd name="csX20" fmla="*/ 493470 w 831180"/>
                <a:gd name="csY20" fmla="*/ 551384 h 1511917"/>
                <a:gd name="csX21" fmla="*/ 831181 w 831180"/>
                <a:gd name="csY21" fmla="*/ 551384 h 15119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831180" h="1511917">
                  <a:moveTo>
                    <a:pt x="831181" y="551384"/>
                  </a:moveTo>
                  <a:lnTo>
                    <a:pt x="831181" y="324403"/>
                  </a:lnTo>
                  <a:lnTo>
                    <a:pt x="493470" y="324403"/>
                  </a:lnTo>
                  <a:lnTo>
                    <a:pt x="493470" y="0"/>
                  </a:lnTo>
                  <a:lnTo>
                    <a:pt x="199051" y="0"/>
                  </a:lnTo>
                  <a:lnTo>
                    <a:pt x="199051" y="324403"/>
                  </a:lnTo>
                  <a:lnTo>
                    <a:pt x="0" y="324403"/>
                  </a:lnTo>
                  <a:lnTo>
                    <a:pt x="0" y="551384"/>
                  </a:lnTo>
                  <a:lnTo>
                    <a:pt x="199051" y="551384"/>
                  </a:lnTo>
                  <a:lnTo>
                    <a:pt x="199051" y="996575"/>
                  </a:lnTo>
                  <a:cubicBezTo>
                    <a:pt x="199051" y="1066595"/>
                    <a:pt x="199751" y="1129007"/>
                    <a:pt x="201228" y="1184199"/>
                  </a:cubicBezTo>
                  <a:cubicBezTo>
                    <a:pt x="202704" y="1239315"/>
                    <a:pt x="217938" y="1293576"/>
                    <a:pt x="246619" y="1346906"/>
                  </a:cubicBezTo>
                  <a:cubicBezTo>
                    <a:pt x="278407" y="1403884"/>
                    <a:pt x="324731" y="1445026"/>
                    <a:pt x="385744" y="1470643"/>
                  </a:cubicBezTo>
                  <a:cubicBezTo>
                    <a:pt x="446758" y="1496260"/>
                    <a:pt x="516010" y="1509845"/>
                    <a:pt x="593578" y="1511630"/>
                  </a:cubicBezTo>
                  <a:cubicBezTo>
                    <a:pt x="671147" y="1513415"/>
                    <a:pt x="750348" y="1506895"/>
                    <a:pt x="831181" y="1491680"/>
                  </a:cubicBezTo>
                  <a:lnTo>
                    <a:pt x="831181" y="1247465"/>
                  </a:lnTo>
                  <a:cubicBezTo>
                    <a:pt x="761773" y="1256703"/>
                    <a:pt x="698739" y="1259653"/>
                    <a:pt x="641689" y="1256004"/>
                  </a:cubicBezTo>
                  <a:cubicBezTo>
                    <a:pt x="584640" y="1252356"/>
                    <a:pt x="543213" y="1230077"/>
                    <a:pt x="517253" y="1189090"/>
                  </a:cubicBezTo>
                  <a:cubicBezTo>
                    <a:pt x="503419" y="1167510"/>
                    <a:pt x="496190" y="1138477"/>
                    <a:pt x="495102" y="1101993"/>
                  </a:cubicBezTo>
                  <a:cubicBezTo>
                    <a:pt x="494014" y="1065741"/>
                    <a:pt x="493470" y="1024676"/>
                    <a:pt x="493470" y="979342"/>
                  </a:cubicBezTo>
                  <a:lnTo>
                    <a:pt x="493470" y="551384"/>
                  </a:lnTo>
                  <a:lnTo>
                    <a:pt x="831181" y="551384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0</xdr:row>
      <xdr:rowOff>82550</xdr:rowOff>
    </xdr:from>
    <xdr:to>
      <xdr:col>1</xdr:col>
      <xdr:colOff>1536700</xdr:colOff>
      <xdr:row>2</xdr:row>
      <xdr:rowOff>99950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6647442-F7F1-474A-BFC9-886714ADDB7C}"/>
            </a:ext>
          </a:extLst>
        </xdr:cNvPr>
        <xdr:cNvGrpSpPr>
          <a:grpSpLocks noChangeAspect="1"/>
        </xdr:cNvGrpSpPr>
      </xdr:nvGrpSpPr>
      <xdr:grpSpPr>
        <a:xfrm>
          <a:off x="131536" y="82550"/>
          <a:ext cx="1504950" cy="380257"/>
          <a:chOff x="3695979" y="3153442"/>
          <a:chExt cx="6318883" cy="1619454"/>
        </a:xfrm>
      </xdr:grpSpPr>
      <xdr:sp macro="" textlink="">
        <xdr:nvSpPr>
          <xdr:cNvPr id="3" name="Freeform 6">
            <a:extLst>
              <a:ext uri="{FF2B5EF4-FFF2-40B4-BE49-F238E27FC236}">
                <a16:creationId xmlns:a16="http://schemas.microsoft.com/office/drawing/2014/main" id="{7773A984-0433-36F6-CC0D-3FEDD8D08A8F}"/>
              </a:ext>
            </a:extLst>
          </xdr:cNvPr>
          <xdr:cNvSpPr/>
        </xdr:nvSpPr>
        <xdr:spPr>
          <a:xfrm>
            <a:off x="3695979" y="3153442"/>
            <a:ext cx="1089379" cy="1583667"/>
          </a:xfrm>
          <a:custGeom>
            <a:avLst/>
            <a:gdLst>
              <a:gd name="csX0" fmla="*/ 78 w 1089379"/>
              <a:gd name="csY0" fmla="*/ 0 h 1583667"/>
              <a:gd name="csX1" fmla="*/ 302035 w 1089379"/>
              <a:gd name="csY1" fmla="*/ 0 h 1583667"/>
              <a:gd name="csX2" fmla="*/ 302035 w 1089379"/>
              <a:gd name="csY2" fmla="*/ 857390 h 1583667"/>
              <a:gd name="csX3" fmla="*/ 689956 w 1089379"/>
              <a:gd name="csY3" fmla="*/ 413829 h 1583667"/>
              <a:gd name="csX4" fmla="*/ 1073135 w 1089379"/>
              <a:gd name="csY4" fmla="*/ 413829 h 1583667"/>
              <a:gd name="csX5" fmla="*/ 651327 w 1089379"/>
              <a:gd name="csY5" fmla="*/ 851956 h 1583667"/>
              <a:gd name="csX6" fmla="*/ 1089380 w 1089379"/>
              <a:gd name="csY6" fmla="*/ 1583590 h 1583667"/>
              <a:gd name="csX7" fmla="*/ 714983 w 1089379"/>
              <a:gd name="csY7" fmla="*/ 1583590 h 1583667"/>
              <a:gd name="csX8" fmla="*/ 429969 w 1089379"/>
              <a:gd name="csY8" fmla="*/ 1081887 h 1583667"/>
              <a:gd name="csX9" fmla="*/ 302657 w 1089379"/>
              <a:gd name="csY9" fmla="*/ 1213775 h 1583667"/>
              <a:gd name="csX10" fmla="*/ 302657 w 1089379"/>
              <a:gd name="csY10" fmla="*/ 1583668 h 1583667"/>
              <a:gd name="csX11" fmla="*/ 699 w 1089379"/>
              <a:gd name="csY11" fmla="*/ 1583668 h 1583667"/>
              <a:gd name="csX12" fmla="*/ 699 w 1089379"/>
              <a:gd name="csY12" fmla="*/ 78 h 1583667"/>
              <a:gd name="csX13" fmla="*/ 0 w 1089379"/>
              <a:gd name="csY13" fmla="*/ 78 h 158366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</a:cxnLst>
            <a:rect l="l" t="t" r="r" b="b"/>
            <a:pathLst>
              <a:path w="1089379" h="1583667">
                <a:moveTo>
                  <a:pt x="78" y="0"/>
                </a:moveTo>
                <a:lnTo>
                  <a:pt x="302035" y="0"/>
                </a:lnTo>
                <a:lnTo>
                  <a:pt x="302035" y="857390"/>
                </a:lnTo>
                <a:lnTo>
                  <a:pt x="689956" y="413829"/>
                </a:lnTo>
                <a:lnTo>
                  <a:pt x="1073135" y="413829"/>
                </a:lnTo>
                <a:lnTo>
                  <a:pt x="651327" y="851956"/>
                </a:lnTo>
                <a:lnTo>
                  <a:pt x="1089380" y="1583590"/>
                </a:lnTo>
                <a:lnTo>
                  <a:pt x="714983" y="1583590"/>
                </a:lnTo>
                <a:lnTo>
                  <a:pt x="429969" y="1081887"/>
                </a:lnTo>
                <a:lnTo>
                  <a:pt x="302657" y="1213775"/>
                </a:lnTo>
                <a:lnTo>
                  <a:pt x="302657" y="1583668"/>
                </a:lnTo>
                <a:lnTo>
                  <a:pt x="699" y="1583668"/>
                </a:lnTo>
                <a:lnTo>
                  <a:pt x="699" y="78"/>
                </a:lnTo>
                <a:lnTo>
                  <a:pt x="0" y="78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Freeform 7">
            <a:extLst>
              <a:ext uri="{FF2B5EF4-FFF2-40B4-BE49-F238E27FC236}">
                <a16:creationId xmlns:a16="http://schemas.microsoft.com/office/drawing/2014/main" id="{B2C53395-F0BF-731D-C25B-16102122C862}"/>
              </a:ext>
            </a:extLst>
          </xdr:cNvPr>
          <xdr:cNvSpPr/>
        </xdr:nvSpPr>
        <xdr:spPr>
          <a:xfrm>
            <a:off x="4939718" y="3564477"/>
            <a:ext cx="312061" cy="1172477"/>
          </a:xfrm>
          <a:custGeom>
            <a:avLst/>
            <a:gdLst>
              <a:gd name="csX0" fmla="*/ 312062 w 312061"/>
              <a:gd name="csY0" fmla="*/ 0 h 1172477"/>
              <a:gd name="csX1" fmla="*/ 312062 w 312061"/>
              <a:gd name="csY1" fmla="*/ 1172478 h 1172477"/>
              <a:gd name="csX2" fmla="*/ 0 w 312061"/>
              <a:gd name="csY2" fmla="*/ 1172478 h 1172477"/>
              <a:gd name="csX3" fmla="*/ 0 w 312061"/>
              <a:gd name="csY3" fmla="*/ 311750 h 1172477"/>
              <a:gd name="csX4" fmla="*/ 312062 w 312061"/>
              <a:gd name="csY4" fmla="*/ 0 h 117247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</a:cxnLst>
            <a:rect l="l" t="t" r="r" b="b"/>
            <a:pathLst>
              <a:path w="312061" h="1172477">
                <a:moveTo>
                  <a:pt x="312062" y="0"/>
                </a:moveTo>
                <a:lnTo>
                  <a:pt x="312062" y="1172478"/>
                </a:lnTo>
                <a:lnTo>
                  <a:pt x="0" y="1172478"/>
                </a:lnTo>
                <a:lnTo>
                  <a:pt x="0" y="311750"/>
                </a:lnTo>
                <a:lnTo>
                  <a:pt x="312062" y="0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Freeform 8">
            <a:extLst>
              <a:ext uri="{FF2B5EF4-FFF2-40B4-BE49-F238E27FC236}">
                <a16:creationId xmlns:a16="http://schemas.microsoft.com/office/drawing/2014/main" id="{F7DBEA07-BC3B-7559-8C50-DB73217E89EC}"/>
              </a:ext>
            </a:extLst>
          </xdr:cNvPr>
          <xdr:cNvSpPr/>
        </xdr:nvSpPr>
        <xdr:spPr>
          <a:xfrm>
            <a:off x="4687970" y="3154063"/>
            <a:ext cx="768379" cy="767420"/>
          </a:xfrm>
          <a:custGeom>
            <a:avLst/>
            <a:gdLst>
              <a:gd name="csX0" fmla="*/ 768302 w 768379"/>
              <a:gd name="csY0" fmla="*/ 0 h 767420"/>
              <a:gd name="csX1" fmla="*/ 375096 w 768379"/>
              <a:gd name="csY1" fmla="*/ 396907 h 767420"/>
              <a:gd name="csX2" fmla="*/ 364370 w 768379"/>
              <a:gd name="csY2" fmla="*/ 407697 h 767420"/>
              <a:gd name="csX3" fmla="*/ 251748 w 768379"/>
              <a:gd name="csY3" fmla="*/ 521420 h 767420"/>
              <a:gd name="csX4" fmla="*/ 157002 w 768379"/>
              <a:gd name="csY4" fmla="*/ 617057 h 767420"/>
              <a:gd name="csX5" fmla="*/ 8083 w 768379"/>
              <a:gd name="csY5" fmla="*/ 767420 h 767420"/>
              <a:gd name="csX6" fmla="*/ 157002 w 768379"/>
              <a:gd name="csY6" fmla="*/ 540439 h 767420"/>
              <a:gd name="csX7" fmla="*/ 242810 w 768379"/>
              <a:gd name="csY7" fmla="*/ 396907 h 767420"/>
              <a:gd name="csX8" fmla="*/ 0 w 768379"/>
              <a:gd name="csY8" fmla="*/ 0 h 767420"/>
              <a:gd name="csX9" fmla="*/ 768379 w 768379"/>
              <a:gd name="csY9" fmla="*/ 0 h 7674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768379" h="767420">
                <a:moveTo>
                  <a:pt x="768302" y="0"/>
                </a:moveTo>
                <a:lnTo>
                  <a:pt x="375096" y="396907"/>
                </a:lnTo>
                <a:lnTo>
                  <a:pt x="364370" y="407697"/>
                </a:lnTo>
                <a:lnTo>
                  <a:pt x="251748" y="521420"/>
                </a:lnTo>
                <a:lnTo>
                  <a:pt x="157002" y="617057"/>
                </a:lnTo>
                <a:lnTo>
                  <a:pt x="8083" y="767420"/>
                </a:lnTo>
                <a:cubicBezTo>
                  <a:pt x="65599" y="680090"/>
                  <a:pt x="115576" y="605257"/>
                  <a:pt x="157002" y="540439"/>
                </a:cubicBezTo>
                <a:cubicBezTo>
                  <a:pt x="191901" y="486100"/>
                  <a:pt x="220658" y="438670"/>
                  <a:pt x="242810" y="396907"/>
                </a:cubicBezTo>
                <a:cubicBezTo>
                  <a:pt x="352634" y="189565"/>
                  <a:pt x="298538" y="118226"/>
                  <a:pt x="0" y="0"/>
                </a:cubicBezTo>
                <a:lnTo>
                  <a:pt x="768379" y="0"/>
                </a:lnTo>
                <a:close/>
              </a:path>
            </a:pathLst>
          </a:custGeom>
          <a:solidFill>
            <a:srgbClr val="FCD00E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aphic 4">
            <a:extLst>
              <a:ext uri="{FF2B5EF4-FFF2-40B4-BE49-F238E27FC236}">
                <a16:creationId xmlns:a16="http://schemas.microsoft.com/office/drawing/2014/main" id="{ACA321C9-111A-7DEE-B67B-2FEB781A8799}"/>
              </a:ext>
            </a:extLst>
          </xdr:cNvPr>
          <xdr:cNvGrpSpPr/>
        </xdr:nvGrpSpPr>
        <xdr:grpSpPr>
          <a:xfrm>
            <a:off x="5460469" y="3155926"/>
            <a:ext cx="4554393" cy="1616970"/>
            <a:chOff x="5460469" y="3155926"/>
            <a:chExt cx="4554393" cy="1616970"/>
          </a:xfrm>
          <a:solidFill>
            <a:srgbClr val="3B54A4"/>
          </a:solidFill>
        </xdr:grpSpPr>
        <xdr:sp macro="" textlink="">
          <xdr:nvSpPr>
            <xdr:cNvPr id="7" name="Freeform 10">
              <a:extLst>
                <a:ext uri="{FF2B5EF4-FFF2-40B4-BE49-F238E27FC236}">
                  <a16:creationId xmlns:a16="http://schemas.microsoft.com/office/drawing/2014/main" id="{EE664CF0-A13C-6F85-3E6F-31ACB5ACCC5C}"/>
                </a:ext>
              </a:extLst>
            </xdr:cNvPr>
            <xdr:cNvSpPr/>
          </xdr:nvSpPr>
          <xdr:spPr>
            <a:xfrm>
              <a:off x="5460469" y="3529856"/>
              <a:ext cx="1071814" cy="1243040"/>
            </a:xfrm>
            <a:custGeom>
              <a:avLst/>
              <a:gdLst>
                <a:gd name="csX0" fmla="*/ 310896 w 1071814"/>
                <a:gd name="csY0" fmla="*/ 829832 h 1243040"/>
                <a:gd name="csX1" fmla="*/ 353100 w 1071814"/>
                <a:gd name="csY1" fmla="*/ 945652 h 1243040"/>
                <a:gd name="csX2" fmla="*/ 564820 w 1071814"/>
                <a:gd name="csY2" fmla="*/ 1006822 h 1243040"/>
                <a:gd name="csX3" fmla="*/ 708688 w 1071814"/>
                <a:gd name="csY3" fmla="*/ 980040 h 1243040"/>
                <a:gd name="csX4" fmla="*/ 762239 w 1071814"/>
                <a:gd name="csY4" fmla="*/ 899386 h 1243040"/>
                <a:gd name="csX5" fmla="*/ 718947 w 1071814"/>
                <a:gd name="csY5" fmla="*/ 821293 h 1243040"/>
                <a:gd name="csX6" fmla="*/ 398569 w 1071814"/>
                <a:gd name="csY6" fmla="*/ 728917 h 1243040"/>
                <a:gd name="csX7" fmla="*/ 117519 w 1071814"/>
                <a:gd name="csY7" fmla="*/ 605413 h 1243040"/>
                <a:gd name="csX8" fmla="*/ 35675 w 1071814"/>
                <a:gd name="csY8" fmla="*/ 395044 h 1243040"/>
                <a:gd name="csX9" fmla="*/ 163376 w 1071814"/>
                <a:gd name="csY9" fmla="*/ 116518 h 1243040"/>
                <a:gd name="csX10" fmla="*/ 522616 w 1071814"/>
                <a:gd name="csY10" fmla="*/ 0 h 1243040"/>
                <a:gd name="csX11" fmla="*/ 880768 w 1071814"/>
                <a:gd name="csY11" fmla="*/ 87563 h 1243040"/>
                <a:gd name="csX12" fmla="*/ 1039636 w 1071814"/>
                <a:gd name="csY12" fmla="*/ 389920 h 1243040"/>
                <a:gd name="csX13" fmla="*/ 733248 w 1071814"/>
                <a:gd name="csY13" fmla="*/ 389920 h 1243040"/>
                <a:gd name="csX14" fmla="*/ 699827 w 1071814"/>
                <a:gd name="csY14" fmla="*/ 296457 h 1243040"/>
                <a:gd name="csX15" fmla="*/ 526969 w 1071814"/>
                <a:gd name="csY15" fmla="*/ 234123 h 1243040"/>
                <a:gd name="csX16" fmla="*/ 383490 w 1071814"/>
                <a:gd name="csY16" fmla="*/ 265251 h 1243040"/>
                <a:gd name="csX17" fmla="*/ 340898 w 1071814"/>
                <a:gd name="csY17" fmla="*/ 338221 h 1243040"/>
                <a:gd name="csX18" fmla="*/ 386366 w 1071814"/>
                <a:gd name="csY18" fmla="*/ 414450 h 1243040"/>
                <a:gd name="csX19" fmla="*/ 706745 w 1071814"/>
                <a:gd name="csY19" fmla="*/ 499452 h 1243040"/>
                <a:gd name="csX20" fmla="*/ 981576 w 1071814"/>
                <a:gd name="csY20" fmla="*/ 629166 h 1243040"/>
                <a:gd name="csX21" fmla="*/ 1071814 w 1071814"/>
                <a:gd name="csY21" fmla="*/ 849084 h 1243040"/>
                <a:gd name="csX22" fmla="*/ 941937 w 1071814"/>
                <a:gd name="csY22" fmla="*/ 1133121 h 1243040"/>
                <a:gd name="csX23" fmla="*/ 540881 w 1071814"/>
                <a:gd name="csY23" fmla="*/ 1243041 h 1243040"/>
                <a:gd name="csX24" fmla="*/ 132131 w 1071814"/>
                <a:gd name="csY24" fmla="*/ 1126523 h 1243040"/>
                <a:gd name="csX25" fmla="*/ 0 w 1071814"/>
                <a:gd name="csY25" fmla="*/ 829677 h 1243040"/>
                <a:gd name="csX26" fmla="*/ 310818 w 1071814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4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5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7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7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8" y="1243041"/>
                    <a:pt x="219803" y="1204227"/>
                    <a:pt x="132131" y="1126523"/>
                  </a:cubicBezTo>
                  <a:cubicBezTo>
                    <a:pt x="44070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" name="Freeform 11">
              <a:extLst>
                <a:ext uri="{FF2B5EF4-FFF2-40B4-BE49-F238E27FC236}">
                  <a16:creationId xmlns:a16="http://schemas.microsoft.com/office/drawing/2014/main" id="{F1C11B55-D132-6B78-198A-8D072AB6A4E2}"/>
                </a:ext>
              </a:extLst>
            </xdr:cNvPr>
            <xdr:cNvSpPr/>
          </xdr:nvSpPr>
          <xdr:spPr>
            <a:xfrm>
              <a:off x="6687187" y="3529856"/>
              <a:ext cx="1071813" cy="1243040"/>
            </a:xfrm>
            <a:custGeom>
              <a:avLst/>
              <a:gdLst>
                <a:gd name="csX0" fmla="*/ 310896 w 1071813"/>
                <a:gd name="csY0" fmla="*/ 829832 h 1243040"/>
                <a:gd name="csX1" fmla="*/ 353100 w 1071813"/>
                <a:gd name="csY1" fmla="*/ 945652 h 1243040"/>
                <a:gd name="csX2" fmla="*/ 564820 w 1071813"/>
                <a:gd name="csY2" fmla="*/ 1006822 h 1243040"/>
                <a:gd name="csX3" fmla="*/ 708688 w 1071813"/>
                <a:gd name="csY3" fmla="*/ 980040 h 1243040"/>
                <a:gd name="csX4" fmla="*/ 762239 w 1071813"/>
                <a:gd name="csY4" fmla="*/ 899386 h 1243040"/>
                <a:gd name="csX5" fmla="*/ 718947 w 1071813"/>
                <a:gd name="csY5" fmla="*/ 821293 h 1243040"/>
                <a:gd name="csX6" fmla="*/ 398569 w 1071813"/>
                <a:gd name="csY6" fmla="*/ 728917 h 1243040"/>
                <a:gd name="csX7" fmla="*/ 117519 w 1071813"/>
                <a:gd name="csY7" fmla="*/ 605413 h 1243040"/>
                <a:gd name="csX8" fmla="*/ 35675 w 1071813"/>
                <a:gd name="csY8" fmla="*/ 395044 h 1243040"/>
                <a:gd name="csX9" fmla="*/ 163376 w 1071813"/>
                <a:gd name="csY9" fmla="*/ 116518 h 1243040"/>
                <a:gd name="csX10" fmla="*/ 522616 w 1071813"/>
                <a:gd name="csY10" fmla="*/ 0 h 1243040"/>
                <a:gd name="csX11" fmla="*/ 880768 w 1071813"/>
                <a:gd name="csY11" fmla="*/ 87563 h 1243040"/>
                <a:gd name="csX12" fmla="*/ 1039636 w 1071813"/>
                <a:gd name="csY12" fmla="*/ 389920 h 1243040"/>
                <a:gd name="csX13" fmla="*/ 733248 w 1071813"/>
                <a:gd name="csY13" fmla="*/ 389920 h 1243040"/>
                <a:gd name="csX14" fmla="*/ 699827 w 1071813"/>
                <a:gd name="csY14" fmla="*/ 296457 h 1243040"/>
                <a:gd name="csX15" fmla="*/ 526969 w 1071813"/>
                <a:gd name="csY15" fmla="*/ 234123 h 1243040"/>
                <a:gd name="csX16" fmla="*/ 383490 w 1071813"/>
                <a:gd name="csY16" fmla="*/ 265251 h 1243040"/>
                <a:gd name="csX17" fmla="*/ 340898 w 1071813"/>
                <a:gd name="csY17" fmla="*/ 338221 h 1243040"/>
                <a:gd name="csX18" fmla="*/ 386366 w 1071813"/>
                <a:gd name="csY18" fmla="*/ 414450 h 1243040"/>
                <a:gd name="csX19" fmla="*/ 706745 w 1071813"/>
                <a:gd name="csY19" fmla="*/ 499452 h 1243040"/>
                <a:gd name="csX20" fmla="*/ 981576 w 1071813"/>
                <a:gd name="csY20" fmla="*/ 629166 h 1243040"/>
                <a:gd name="csX21" fmla="*/ 1071814 w 1071813"/>
                <a:gd name="csY21" fmla="*/ 849084 h 1243040"/>
                <a:gd name="csX22" fmla="*/ 941937 w 1071813"/>
                <a:gd name="csY22" fmla="*/ 1133121 h 1243040"/>
                <a:gd name="csX23" fmla="*/ 540881 w 1071813"/>
                <a:gd name="csY23" fmla="*/ 1243041 h 1243040"/>
                <a:gd name="csX24" fmla="*/ 132131 w 1071813"/>
                <a:gd name="csY24" fmla="*/ 1126523 h 1243040"/>
                <a:gd name="csX25" fmla="*/ 0 w 1071813"/>
                <a:gd name="csY25" fmla="*/ 829677 h 1243040"/>
                <a:gd name="csX26" fmla="*/ 310818 w 1071813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3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4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6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6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7" y="1243041"/>
                    <a:pt x="219803" y="1204227"/>
                    <a:pt x="132131" y="1126523"/>
                  </a:cubicBezTo>
                  <a:cubicBezTo>
                    <a:pt x="44069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" name="Freeform 12">
              <a:extLst>
                <a:ext uri="{FF2B5EF4-FFF2-40B4-BE49-F238E27FC236}">
                  <a16:creationId xmlns:a16="http://schemas.microsoft.com/office/drawing/2014/main" id="{28D29573-01BF-16A8-CBBD-2ED36AA8732D}"/>
                </a:ext>
              </a:extLst>
            </xdr:cNvPr>
            <xdr:cNvSpPr/>
          </xdr:nvSpPr>
          <xdr:spPr>
            <a:xfrm>
              <a:off x="7988442" y="3155926"/>
              <a:ext cx="1054714" cy="1577457"/>
            </a:xfrm>
            <a:custGeom>
              <a:avLst/>
              <a:gdLst>
                <a:gd name="csX0" fmla="*/ 642933 w 1054714"/>
                <a:gd name="csY0" fmla="*/ 377267 h 1577457"/>
                <a:gd name="csX1" fmla="*/ 839652 w 1054714"/>
                <a:gd name="csY1" fmla="*/ 414994 h 1577457"/>
                <a:gd name="csX2" fmla="*/ 984996 w 1054714"/>
                <a:gd name="csY2" fmla="*/ 529726 h 1577457"/>
                <a:gd name="csX3" fmla="*/ 1044066 w 1054714"/>
                <a:gd name="csY3" fmla="*/ 664564 h 1577457"/>
                <a:gd name="csX4" fmla="*/ 1054714 w 1054714"/>
                <a:gd name="csY4" fmla="*/ 890304 h 1577457"/>
                <a:gd name="csX5" fmla="*/ 1054714 w 1054714"/>
                <a:gd name="csY5" fmla="*/ 1577458 h 1577457"/>
                <a:gd name="csX6" fmla="*/ 741720 w 1054714"/>
                <a:gd name="csY6" fmla="*/ 1577458 h 1577457"/>
                <a:gd name="csX7" fmla="*/ 741720 w 1054714"/>
                <a:gd name="csY7" fmla="*/ 865696 h 1577457"/>
                <a:gd name="csX8" fmla="*/ 709776 w 1054714"/>
                <a:gd name="csY8" fmla="*/ 713237 h 1577457"/>
                <a:gd name="csX9" fmla="*/ 551219 w 1054714"/>
                <a:gd name="csY9" fmla="*/ 631495 h 1577457"/>
                <a:gd name="csX10" fmla="*/ 367712 w 1054714"/>
                <a:gd name="csY10" fmla="*/ 712460 h 1577457"/>
                <a:gd name="csX11" fmla="*/ 305300 w 1054714"/>
                <a:gd name="csY11" fmla="*/ 944099 h 1577457"/>
                <a:gd name="csX12" fmla="*/ 305300 w 1054714"/>
                <a:gd name="csY12" fmla="*/ 1577380 h 1577457"/>
                <a:gd name="csX13" fmla="*/ 0 w 1054714"/>
                <a:gd name="csY13" fmla="*/ 1577380 h 1577457"/>
                <a:gd name="csX14" fmla="*/ 0 w 1054714"/>
                <a:gd name="csY14" fmla="*/ 0 h 1577457"/>
                <a:gd name="csX15" fmla="*/ 305300 w 1054714"/>
                <a:gd name="csY15" fmla="*/ 0 h 1577457"/>
                <a:gd name="csX16" fmla="*/ 305300 w 1054714"/>
                <a:gd name="csY16" fmla="*/ 559613 h 1577457"/>
                <a:gd name="csX17" fmla="*/ 459038 w 1054714"/>
                <a:gd name="csY17" fmla="*/ 417400 h 1577457"/>
                <a:gd name="csX18" fmla="*/ 642855 w 1054714"/>
                <a:gd name="csY18" fmla="*/ 377112 h 1577457"/>
                <a:gd name="csX19" fmla="*/ 642855 w 1054714"/>
                <a:gd name="csY19" fmla="*/ 377112 h 15774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</a:cxnLst>
              <a:rect l="l" t="t" r="r" b="b"/>
              <a:pathLst>
                <a:path w="1054714" h="1577457">
                  <a:moveTo>
                    <a:pt x="642933" y="377267"/>
                  </a:moveTo>
                  <a:cubicBezTo>
                    <a:pt x="715216" y="377267"/>
                    <a:pt x="780893" y="389765"/>
                    <a:pt x="839652" y="414994"/>
                  </a:cubicBezTo>
                  <a:cubicBezTo>
                    <a:pt x="898723" y="439912"/>
                    <a:pt x="947145" y="478027"/>
                    <a:pt x="984996" y="529726"/>
                  </a:cubicBezTo>
                  <a:cubicBezTo>
                    <a:pt x="1017252" y="573353"/>
                    <a:pt x="1036760" y="618376"/>
                    <a:pt x="1044066" y="664564"/>
                  </a:cubicBezTo>
                  <a:cubicBezTo>
                    <a:pt x="1051062" y="710753"/>
                    <a:pt x="1054714" y="785896"/>
                    <a:pt x="1054714" y="890304"/>
                  </a:cubicBezTo>
                  <a:lnTo>
                    <a:pt x="1054714" y="1577458"/>
                  </a:lnTo>
                  <a:lnTo>
                    <a:pt x="741720" y="1577458"/>
                  </a:lnTo>
                  <a:lnTo>
                    <a:pt x="741720" y="865696"/>
                  </a:lnTo>
                  <a:cubicBezTo>
                    <a:pt x="741720" y="802663"/>
                    <a:pt x="731072" y="751740"/>
                    <a:pt x="709776" y="713237"/>
                  </a:cubicBezTo>
                  <a:cubicBezTo>
                    <a:pt x="681873" y="658665"/>
                    <a:pt x="629020" y="631495"/>
                    <a:pt x="551219" y="631495"/>
                  </a:cubicBezTo>
                  <a:cubicBezTo>
                    <a:pt x="473417" y="631495"/>
                    <a:pt x="409605" y="658587"/>
                    <a:pt x="367712" y="712460"/>
                  </a:cubicBezTo>
                  <a:cubicBezTo>
                    <a:pt x="326207" y="766722"/>
                    <a:pt x="305300" y="843650"/>
                    <a:pt x="305300" y="944099"/>
                  </a:cubicBezTo>
                  <a:lnTo>
                    <a:pt x="305300" y="1577380"/>
                  </a:lnTo>
                  <a:lnTo>
                    <a:pt x="0" y="1577380"/>
                  </a:lnTo>
                  <a:lnTo>
                    <a:pt x="0" y="0"/>
                  </a:lnTo>
                  <a:lnTo>
                    <a:pt x="305300" y="0"/>
                  </a:lnTo>
                  <a:lnTo>
                    <a:pt x="305300" y="559613"/>
                  </a:lnTo>
                  <a:cubicBezTo>
                    <a:pt x="349680" y="491456"/>
                    <a:pt x="400745" y="444182"/>
                    <a:pt x="459038" y="417400"/>
                  </a:cubicBezTo>
                  <a:cubicBezTo>
                    <a:pt x="517409" y="390619"/>
                    <a:pt x="578655" y="377112"/>
                    <a:pt x="642855" y="377112"/>
                  </a:cubicBezTo>
                  <a:lnTo>
                    <a:pt x="642855" y="377112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0" name="Freeform 13">
              <a:extLst>
                <a:ext uri="{FF2B5EF4-FFF2-40B4-BE49-F238E27FC236}">
                  <a16:creationId xmlns:a16="http://schemas.microsoft.com/office/drawing/2014/main" id="{E8C6346A-1CDE-505A-52E1-1875542E246F}"/>
                </a:ext>
              </a:extLst>
            </xdr:cNvPr>
            <xdr:cNvSpPr/>
          </xdr:nvSpPr>
          <xdr:spPr>
            <a:xfrm>
              <a:off x="9183682" y="3238289"/>
              <a:ext cx="831180" cy="1511917"/>
            </a:xfrm>
            <a:custGeom>
              <a:avLst/>
              <a:gdLst>
                <a:gd name="csX0" fmla="*/ 831181 w 831180"/>
                <a:gd name="csY0" fmla="*/ 551384 h 1511917"/>
                <a:gd name="csX1" fmla="*/ 831181 w 831180"/>
                <a:gd name="csY1" fmla="*/ 324403 h 1511917"/>
                <a:gd name="csX2" fmla="*/ 493470 w 831180"/>
                <a:gd name="csY2" fmla="*/ 324403 h 1511917"/>
                <a:gd name="csX3" fmla="*/ 493470 w 831180"/>
                <a:gd name="csY3" fmla="*/ 0 h 1511917"/>
                <a:gd name="csX4" fmla="*/ 199051 w 831180"/>
                <a:gd name="csY4" fmla="*/ 0 h 1511917"/>
                <a:gd name="csX5" fmla="*/ 199051 w 831180"/>
                <a:gd name="csY5" fmla="*/ 324403 h 1511917"/>
                <a:gd name="csX6" fmla="*/ 0 w 831180"/>
                <a:gd name="csY6" fmla="*/ 324403 h 1511917"/>
                <a:gd name="csX7" fmla="*/ 0 w 831180"/>
                <a:gd name="csY7" fmla="*/ 551384 h 1511917"/>
                <a:gd name="csX8" fmla="*/ 199051 w 831180"/>
                <a:gd name="csY8" fmla="*/ 551384 h 1511917"/>
                <a:gd name="csX9" fmla="*/ 199051 w 831180"/>
                <a:gd name="csY9" fmla="*/ 996575 h 1511917"/>
                <a:gd name="csX10" fmla="*/ 201228 w 831180"/>
                <a:gd name="csY10" fmla="*/ 1184199 h 1511917"/>
                <a:gd name="csX11" fmla="*/ 246619 w 831180"/>
                <a:gd name="csY11" fmla="*/ 1346906 h 1511917"/>
                <a:gd name="csX12" fmla="*/ 385744 w 831180"/>
                <a:gd name="csY12" fmla="*/ 1470643 h 1511917"/>
                <a:gd name="csX13" fmla="*/ 593578 w 831180"/>
                <a:gd name="csY13" fmla="*/ 1511630 h 1511917"/>
                <a:gd name="csX14" fmla="*/ 831181 w 831180"/>
                <a:gd name="csY14" fmla="*/ 1491680 h 1511917"/>
                <a:gd name="csX15" fmla="*/ 831181 w 831180"/>
                <a:gd name="csY15" fmla="*/ 1247465 h 1511917"/>
                <a:gd name="csX16" fmla="*/ 641689 w 831180"/>
                <a:gd name="csY16" fmla="*/ 1256004 h 1511917"/>
                <a:gd name="csX17" fmla="*/ 517253 w 831180"/>
                <a:gd name="csY17" fmla="*/ 1189090 h 1511917"/>
                <a:gd name="csX18" fmla="*/ 495102 w 831180"/>
                <a:gd name="csY18" fmla="*/ 1101993 h 1511917"/>
                <a:gd name="csX19" fmla="*/ 493470 w 831180"/>
                <a:gd name="csY19" fmla="*/ 979342 h 1511917"/>
                <a:gd name="csX20" fmla="*/ 493470 w 831180"/>
                <a:gd name="csY20" fmla="*/ 551384 h 1511917"/>
                <a:gd name="csX21" fmla="*/ 831181 w 831180"/>
                <a:gd name="csY21" fmla="*/ 551384 h 15119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831180" h="1511917">
                  <a:moveTo>
                    <a:pt x="831181" y="551384"/>
                  </a:moveTo>
                  <a:lnTo>
                    <a:pt x="831181" y="324403"/>
                  </a:lnTo>
                  <a:lnTo>
                    <a:pt x="493470" y="324403"/>
                  </a:lnTo>
                  <a:lnTo>
                    <a:pt x="493470" y="0"/>
                  </a:lnTo>
                  <a:lnTo>
                    <a:pt x="199051" y="0"/>
                  </a:lnTo>
                  <a:lnTo>
                    <a:pt x="199051" y="324403"/>
                  </a:lnTo>
                  <a:lnTo>
                    <a:pt x="0" y="324403"/>
                  </a:lnTo>
                  <a:lnTo>
                    <a:pt x="0" y="551384"/>
                  </a:lnTo>
                  <a:lnTo>
                    <a:pt x="199051" y="551384"/>
                  </a:lnTo>
                  <a:lnTo>
                    <a:pt x="199051" y="996575"/>
                  </a:lnTo>
                  <a:cubicBezTo>
                    <a:pt x="199051" y="1066595"/>
                    <a:pt x="199751" y="1129007"/>
                    <a:pt x="201228" y="1184199"/>
                  </a:cubicBezTo>
                  <a:cubicBezTo>
                    <a:pt x="202704" y="1239315"/>
                    <a:pt x="217938" y="1293576"/>
                    <a:pt x="246619" y="1346906"/>
                  </a:cubicBezTo>
                  <a:cubicBezTo>
                    <a:pt x="278407" y="1403884"/>
                    <a:pt x="324731" y="1445026"/>
                    <a:pt x="385744" y="1470643"/>
                  </a:cubicBezTo>
                  <a:cubicBezTo>
                    <a:pt x="446758" y="1496260"/>
                    <a:pt x="516010" y="1509845"/>
                    <a:pt x="593578" y="1511630"/>
                  </a:cubicBezTo>
                  <a:cubicBezTo>
                    <a:pt x="671147" y="1513415"/>
                    <a:pt x="750348" y="1506895"/>
                    <a:pt x="831181" y="1491680"/>
                  </a:cubicBezTo>
                  <a:lnTo>
                    <a:pt x="831181" y="1247465"/>
                  </a:lnTo>
                  <a:cubicBezTo>
                    <a:pt x="761773" y="1256703"/>
                    <a:pt x="698739" y="1259653"/>
                    <a:pt x="641689" y="1256004"/>
                  </a:cubicBezTo>
                  <a:cubicBezTo>
                    <a:pt x="584640" y="1252356"/>
                    <a:pt x="543213" y="1230077"/>
                    <a:pt x="517253" y="1189090"/>
                  </a:cubicBezTo>
                  <a:cubicBezTo>
                    <a:pt x="503419" y="1167510"/>
                    <a:pt x="496190" y="1138477"/>
                    <a:pt x="495102" y="1101993"/>
                  </a:cubicBezTo>
                  <a:cubicBezTo>
                    <a:pt x="494014" y="1065741"/>
                    <a:pt x="493470" y="1024676"/>
                    <a:pt x="493470" y="979342"/>
                  </a:cubicBezTo>
                  <a:lnTo>
                    <a:pt x="493470" y="551384"/>
                  </a:lnTo>
                  <a:lnTo>
                    <a:pt x="831181" y="551384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0</xdr:row>
      <xdr:rowOff>82550</xdr:rowOff>
    </xdr:from>
    <xdr:to>
      <xdr:col>1</xdr:col>
      <xdr:colOff>1536700</xdr:colOff>
      <xdr:row>2</xdr:row>
      <xdr:rowOff>99950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39EE5E9-9BEB-40A9-B4D8-2763E3AA802D}"/>
            </a:ext>
          </a:extLst>
        </xdr:cNvPr>
        <xdr:cNvGrpSpPr>
          <a:grpSpLocks noChangeAspect="1"/>
        </xdr:cNvGrpSpPr>
      </xdr:nvGrpSpPr>
      <xdr:grpSpPr>
        <a:xfrm>
          <a:off x="131536" y="82550"/>
          <a:ext cx="1504950" cy="380257"/>
          <a:chOff x="3695979" y="3153442"/>
          <a:chExt cx="6318883" cy="1619454"/>
        </a:xfrm>
      </xdr:grpSpPr>
      <xdr:sp macro="" textlink="">
        <xdr:nvSpPr>
          <xdr:cNvPr id="3" name="Freeform 6">
            <a:extLst>
              <a:ext uri="{FF2B5EF4-FFF2-40B4-BE49-F238E27FC236}">
                <a16:creationId xmlns:a16="http://schemas.microsoft.com/office/drawing/2014/main" id="{7D89EB33-370D-23BA-AE8A-FC9FBFB1D199}"/>
              </a:ext>
            </a:extLst>
          </xdr:cNvPr>
          <xdr:cNvSpPr/>
        </xdr:nvSpPr>
        <xdr:spPr>
          <a:xfrm>
            <a:off x="3695979" y="3153442"/>
            <a:ext cx="1089379" cy="1583667"/>
          </a:xfrm>
          <a:custGeom>
            <a:avLst/>
            <a:gdLst>
              <a:gd name="csX0" fmla="*/ 78 w 1089379"/>
              <a:gd name="csY0" fmla="*/ 0 h 1583667"/>
              <a:gd name="csX1" fmla="*/ 302035 w 1089379"/>
              <a:gd name="csY1" fmla="*/ 0 h 1583667"/>
              <a:gd name="csX2" fmla="*/ 302035 w 1089379"/>
              <a:gd name="csY2" fmla="*/ 857390 h 1583667"/>
              <a:gd name="csX3" fmla="*/ 689956 w 1089379"/>
              <a:gd name="csY3" fmla="*/ 413829 h 1583667"/>
              <a:gd name="csX4" fmla="*/ 1073135 w 1089379"/>
              <a:gd name="csY4" fmla="*/ 413829 h 1583667"/>
              <a:gd name="csX5" fmla="*/ 651327 w 1089379"/>
              <a:gd name="csY5" fmla="*/ 851956 h 1583667"/>
              <a:gd name="csX6" fmla="*/ 1089380 w 1089379"/>
              <a:gd name="csY6" fmla="*/ 1583590 h 1583667"/>
              <a:gd name="csX7" fmla="*/ 714983 w 1089379"/>
              <a:gd name="csY7" fmla="*/ 1583590 h 1583667"/>
              <a:gd name="csX8" fmla="*/ 429969 w 1089379"/>
              <a:gd name="csY8" fmla="*/ 1081887 h 1583667"/>
              <a:gd name="csX9" fmla="*/ 302657 w 1089379"/>
              <a:gd name="csY9" fmla="*/ 1213775 h 1583667"/>
              <a:gd name="csX10" fmla="*/ 302657 w 1089379"/>
              <a:gd name="csY10" fmla="*/ 1583668 h 1583667"/>
              <a:gd name="csX11" fmla="*/ 699 w 1089379"/>
              <a:gd name="csY11" fmla="*/ 1583668 h 1583667"/>
              <a:gd name="csX12" fmla="*/ 699 w 1089379"/>
              <a:gd name="csY12" fmla="*/ 78 h 1583667"/>
              <a:gd name="csX13" fmla="*/ 0 w 1089379"/>
              <a:gd name="csY13" fmla="*/ 78 h 158366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</a:cxnLst>
            <a:rect l="l" t="t" r="r" b="b"/>
            <a:pathLst>
              <a:path w="1089379" h="1583667">
                <a:moveTo>
                  <a:pt x="78" y="0"/>
                </a:moveTo>
                <a:lnTo>
                  <a:pt x="302035" y="0"/>
                </a:lnTo>
                <a:lnTo>
                  <a:pt x="302035" y="857390"/>
                </a:lnTo>
                <a:lnTo>
                  <a:pt x="689956" y="413829"/>
                </a:lnTo>
                <a:lnTo>
                  <a:pt x="1073135" y="413829"/>
                </a:lnTo>
                <a:lnTo>
                  <a:pt x="651327" y="851956"/>
                </a:lnTo>
                <a:lnTo>
                  <a:pt x="1089380" y="1583590"/>
                </a:lnTo>
                <a:lnTo>
                  <a:pt x="714983" y="1583590"/>
                </a:lnTo>
                <a:lnTo>
                  <a:pt x="429969" y="1081887"/>
                </a:lnTo>
                <a:lnTo>
                  <a:pt x="302657" y="1213775"/>
                </a:lnTo>
                <a:lnTo>
                  <a:pt x="302657" y="1583668"/>
                </a:lnTo>
                <a:lnTo>
                  <a:pt x="699" y="1583668"/>
                </a:lnTo>
                <a:lnTo>
                  <a:pt x="699" y="78"/>
                </a:lnTo>
                <a:lnTo>
                  <a:pt x="0" y="78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Freeform 7">
            <a:extLst>
              <a:ext uri="{FF2B5EF4-FFF2-40B4-BE49-F238E27FC236}">
                <a16:creationId xmlns:a16="http://schemas.microsoft.com/office/drawing/2014/main" id="{2F6C733E-93C2-A563-EC7C-4D0A69DB48E9}"/>
              </a:ext>
            </a:extLst>
          </xdr:cNvPr>
          <xdr:cNvSpPr/>
        </xdr:nvSpPr>
        <xdr:spPr>
          <a:xfrm>
            <a:off x="4939718" y="3564477"/>
            <a:ext cx="312061" cy="1172477"/>
          </a:xfrm>
          <a:custGeom>
            <a:avLst/>
            <a:gdLst>
              <a:gd name="csX0" fmla="*/ 312062 w 312061"/>
              <a:gd name="csY0" fmla="*/ 0 h 1172477"/>
              <a:gd name="csX1" fmla="*/ 312062 w 312061"/>
              <a:gd name="csY1" fmla="*/ 1172478 h 1172477"/>
              <a:gd name="csX2" fmla="*/ 0 w 312061"/>
              <a:gd name="csY2" fmla="*/ 1172478 h 1172477"/>
              <a:gd name="csX3" fmla="*/ 0 w 312061"/>
              <a:gd name="csY3" fmla="*/ 311750 h 1172477"/>
              <a:gd name="csX4" fmla="*/ 312062 w 312061"/>
              <a:gd name="csY4" fmla="*/ 0 h 117247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</a:cxnLst>
            <a:rect l="l" t="t" r="r" b="b"/>
            <a:pathLst>
              <a:path w="312061" h="1172477">
                <a:moveTo>
                  <a:pt x="312062" y="0"/>
                </a:moveTo>
                <a:lnTo>
                  <a:pt x="312062" y="1172478"/>
                </a:lnTo>
                <a:lnTo>
                  <a:pt x="0" y="1172478"/>
                </a:lnTo>
                <a:lnTo>
                  <a:pt x="0" y="311750"/>
                </a:lnTo>
                <a:lnTo>
                  <a:pt x="312062" y="0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Freeform 8">
            <a:extLst>
              <a:ext uri="{FF2B5EF4-FFF2-40B4-BE49-F238E27FC236}">
                <a16:creationId xmlns:a16="http://schemas.microsoft.com/office/drawing/2014/main" id="{5276FCF9-D07B-7C0C-B23C-A4393F35A5F0}"/>
              </a:ext>
            </a:extLst>
          </xdr:cNvPr>
          <xdr:cNvSpPr/>
        </xdr:nvSpPr>
        <xdr:spPr>
          <a:xfrm>
            <a:off x="4687970" y="3154063"/>
            <a:ext cx="768379" cy="767420"/>
          </a:xfrm>
          <a:custGeom>
            <a:avLst/>
            <a:gdLst>
              <a:gd name="csX0" fmla="*/ 768302 w 768379"/>
              <a:gd name="csY0" fmla="*/ 0 h 767420"/>
              <a:gd name="csX1" fmla="*/ 375096 w 768379"/>
              <a:gd name="csY1" fmla="*/ 396907 h 767420"/>
              <a:gd name="csX2" fmla="*/ 364370 w 768379"/>
              <a:gd name="csY2" fmla="*/ 407697 h 767420"/>
              <a:gd name="csX3" fmla="*/ 251748 w 768379"/>
              <a:gd name="csY3" fmla="*/ 521420 h 767420"/>
              <a:gd name="csX4" fmla="*/ 157002 w 768379"/>
              <a:gd name="csY4" fmla="*/ 617057 h 767420"/>
              <a:gd name="csX5" fmla="*/ 8083 w 768379"/>
              <a:gd name="csY5" fmla="*/ 767420 h 767420"/>
              <a:gd name="csX6" fmla="*/ 157002 w 768379"/>
              <a:gd name="csY6" fmla="*/ 540439 h 767420"/>
              <a:gd name="csX7" fmla="*/ 242810 w 768379"/>
              <a:gd name="csY7" fmla="*/ 396907 h 767420"/>
              <a:gd name="csX8" fmla="*/ 0 w 768379"/>
              <a:gd name="csY8" fmla="*/ 0 h 767420"/>
              <a:gd name="csX9" fmla="*/ 768379 w 768379"/>
              <a:gd name="csY9" fmla="*/ 0 h 7674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768379" h="767420">
                <a:moveTo>
                  <a:pt x="768302" y="0"/>
                </a:moveTo>
                <a:lnTo>
                  <a:pt x="375096" y="396907"/>
                </a:lnTo>
                <a:lnTo>
                  <a:pt x="364370" y="407697"/>
                </a:lnTo>
                <a:lnTo>
                  <a:pt x="251748" y="521420"/>
                </a:lnTo>
                <a:lnTo>
                  <a:pt x="157002" y="617057"/>
                </a:lnTo>
                <a:lnTo>
                  <a:pt x="8083" y="767420"/>
                </a:lnTo>
                <a:cubicBezTo>
                  <a:pt x="65599" y="680090"/>
                  <a:pt x="115576" y="605257"/>
                  <a:pt x="157002" y="540439"/>
                </a:cubicBezTo>
                <a:cubicBezTo>
                  <a:pt x="191901" y="486100"/>
                  <a:pt x="220658" y="438670"/>
                  <a:pt x="242810" y="396907"/>
                </a:cubicBezTo>
                <a:cubicBezTo>
                  <a:pt x="352634" y="189565"/>
                  <a:pt x="298538" y="118226"/>
                  <a:pt x="0" y="0"/>
                </a:cubicBezTo>
                <a:lnTo>
                  <a:pt x="768379" y="0"/>
                </a:lnTo>
                <a:close/>
              </a:path>
            </a:pathLst>
          </a:custGeom>
          <a:solidFill>
            <a:srgbClr val="FCD00E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aphic 4">
            <a:extLst>
              <a:ext uri="{FF2B5EF4-FFF2-40B4-BE49-F238E27FC236}">
                <a16:creationId xmlns:a16="http://schemas.microsoft.com/office/drawing/2014/main" id="{96A23979-078E-F49C-6470-5A8DE375595C}"/>
              </a:ext>
            </a:extLst>
          </xdr:cNvPr>
          <xdr:cNvGrpSpPr/>
        </xdr:nvGrpSpPr>
        <xdr:grpSpPr>
          <a:xfrm>
            <a:off x="5460469" y="3155926"/>
            <a:ext cx="4554393" cy="1616970"/>
            <a:chOff x="5460469" y="3155926"/>
            <a:chExt cx="4554393" cy="1616970"/>
          </a:xfrm>
          <a:solidFill>
            <a:srgbClr val="3B54A4"/>
          </a:solidFill>
        </xdr:grpSpPr>
        <xdr:sp macro="" textlink="">
          <xdr:nvSpPr>
            <xdr:cNvPr id="7" name="Freeform 10">
              <a:extLst>
                <a:ext uri="{FF2B5EF4-FFF2-40B4-BE49-F238E27FC236}">
                  <a16:creationId xmlns:a16="http://schemas.microsoft.com/office/drawing/2014/main" id="{3B6CD1E8-E6F7-2097-550B-349474C0EC54}"/>
                </a:ext>
              </a:extLst>
            </xdr:cNvPr>
            <xdr:cNvSpPr/>
          </xdr:nvSpPr>
          <xdr:spPr>
            <a:xfrm>
              <a:off x="5460469" y="3529856"/>
              <a:ext cx="1071814" cy="1243040"/>
            </a:xfrm>
            <a:custGeom>
              <a:avLst/>
              <a:gdLst>
                <a:gd name="csX0" fmla="*/ 310896 w 1071814"/>
                <a:gd name="csY0" fmla="*/ 829832 h 1243040"/>
                <a:gd name="csX1" fmla="*/ 353100 w 1071814"/>
                <a:gd name="csY1" fmla="*/ 945652 h 1243040"/>
                <a:gd name="csX2" fmla="*/ 564820 w 1071814"/>
                <a:gd name="csY2" fmla="*/ 1006822 h 1243040"/>
                <a:gd name="csX3" fmla="*/ 708688 w 1071814"/>
                <a:gd name="csY3" fmla="*/ 980040 h 1243040"/>
                <a:gd name="csX4" fmla="*/ 762239 w 1071814"/>
                <a:gd name="csY4" fmla="*/ 899386 h 1243040"/>
                <a:gd name="csX5" fmla="*/ 718947 w 1071814"/>
                <a:gd name="csY5" fmla="*/ 821293 h 1243040"/>
                <a:gd name="csX6" fmla="*/ 398569 w 1071814"/>
                <a:gd name="csY6" fmla="*/ 728917 h 1243040"/>
                <a:gd name="csX7" fmla="*/ 117519 w 1071814"/>
                <a:gd name="csY7" fmla="*/ 605413 h 1243040"/>
                <a:gd name="csX8" fmla="*/ 35675 w 1071814"/>
                <a:gd name="csY8" fmla="*/ 395044 h 1243040"/>
                <a:gd name="csX9" fmla="*/ 163376 w 1071814"/>
                <a:gd name="csY9" fmla="*/ 116518 h 1243040"/>
                <a:gd name="csX10" fmla="*/ 522616 w 1071814"/>
                <a:gd name="csY10" fmla="*/ 0 h 1243040"/>
                <a:gd name="csX11" fmla="*/ 880768 w 1071814"/>
                <a:gd name="csY11" fmla="*/ 87563 h 1243040"/>
                <a:gd name="csX12" fmla="*/ 1039636 w 1071814"/>
                <a:gd name="csY12" fmla="*/ 389920 h 1243040"/>
                <a:gd name="csX13" fmla="*/ 733248 w 1071814"/>
                <a:gd name="csY13" fmla="*/ 389920 h 1243040"/>
                <a:gd name="csX14" fmla="*/ 699827 w 1071814"/>
                <a:gd name="csY14" fmla="*/ 296457 h 1243040"/>
                <a:gd name="csX15" fmla="*/ 526969 w 1071814"/>
                <a:gd name="csY15" fmla="*/ 234123 h 1243040"/>
                <a:gd name="csX16" fmla="*/ 383490 w 1071814"/>
                <a:gd name="csY16" fmla="*/ 265251 h 1243040"/>
                <a:gd name="csX17" fmla="*/ 340898 w 1071814"/>
                <a:gd name="csY17" fmla="*/ 338221 h 1243040"/>
                <a:gd name="csX18" fmla="*/ 386366 w 1071814"/>
                <a:gd name="csY18" fmla="*/ 414450 h 1243040"/>
                <a:gd name="csX19" fmla="*/ 706745 w 1071814"/>
                <a:gd name="csY19" fmla="*/ 499452 h 1243040"/>
                <a:gd name="csX20" fmla="*/ 981576 w 1071814"/>
                <a:gd name="csY20" fmla="*/ 629166 h 1243040"/>
                <a:gd name="csX21" fmla="*/ 1071814 w 1071814"/>
                <a:gd name="csY21" fmla="*/ 849084 h 1243040"/>
                <a:gd name="csX22" fmla="*/ 941937 w 1071814"/>
                <a:gd name="csY22" fmla="*/ 1133121 h 1243040"/>
                <a:gd name="csX23" fmla="*/ 540881 w 1071814"/>
                <a:gd name="csY23" fmla="*/ 1243041 h 1243040"/>
                <a:gd name="csX24" fmla="*/ 132131 w 1071814"/>
                <a:gd name="csY24" fmla="*/ 1126523 h 1243040"/>
                <a:gd name="csX25" fmla="*/ 0 w 1071814"/>
                <a:gd name="csY25" fmla="*/ 829677 h 1243040"/>
                <a:gd name="csX26" fmla="*/ 310818 w 1071814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4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5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7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7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8" y="1243041"/>
                    <a:pt x="219803" y="1204227"/>
                    <a:pt x="132131" y="1126523"/>
                  </a:cubicBezTo>
                  <a:cubicBezTo>
                    <a:pt x="44070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" name="Freeform 11">
              <a:extLst>
                <a:ext uri="{FF2B5EF4-FFF2-40B4-BE49-F238E27FC236}">
                  <a16:creationId xmlns:a16="http://schemas.microsoft.com/office/drawing/2014/main" id="{998334CD-4F7E-29FF-172B-830100C51C4E}"/>
                </a:ext>
              </a:extLst>
            </xdr:cNvPr>
            <xdr:cNvSpPr/>
          </xdr:nvSpPr>
          <xdr:spPr>
            <a:xfrm>
              <a:off x="6687187" y="3529856"/>
              <a:ext cx="1071813" cy="1243040"/>
            </a:xfrm>
            <a:custGeom>
              <a:avLst/>
              <a:gdLst>
                <a:gd name="csX0" fmla="*/ 310896 w 1071813"/>
                <a:gd name="csY0" fmla="*/ 829832 h 1243040"/>
                <a:gd name="csX1" fmla="*/ 353100 w 1071813"/>
                <a:gd name="csY1" fmla="*/ 945652 h 1243040"/>
                <a:gd name="csX2" fmla="*/ 564820 w 1071813"/>
                <a:gd name="csY2" fmla="*/ 1006822 h 1243040"/>
                <a:gd name="csX3" fmla="*/ 708688 w 1071813"/>
                <a:gd name="csY3" fmla="*/ 980040 h 1243040"/>
                <a:gd name="csX4" fmla="*/ 762239 w 1071813"/>
                <a:gd name="csY4" fmla="*/ 899386 h 1243040"/>
                <a:gd name="csX5" fmla="*/ 718947 w 1071813"/>
                <a:gd name="csY5" fmla="*/ 821293 h 1243040"/>
                <a:gd name="csX6" fmla="*/ 398569 w 1071813"/>
                <a:gd name="csY6" fmla="*/ 728917 h 1243040"/>
                <a:gd name="csX7" fmla="*/ 117519 w 1071813"/>
                <a:gd name="csY7" fmla="*/ 605413 h 1243040"/>
                <a:gd name="csX8" fmla="*/ 35675 w 1071813"/>
                <a:gd name="csY8" fmla="*/ 395044 h 1243040"/>
                <a:gd name="csX9" fmla="*/ 163376 w 1071813"/>
                <a:gd name="csY9" fmla="*/ 116518 h 1243040"/>
                <a:gd name="csX10" fmla="*/ 522616 w 1071813"/>
                <a:gd name="csY10" fmla="*/ 0 h 1243040"/>
                <a:gd name="csX11" fmla="*/ 880768 w 1071813"/>
                <a:gd name="csY11" fmla="*/ 87563 h 1243040"/>
                <a:gd name="csX12" fmla="*/ 1039636 w 1071813"/>
                <a:gd name="csY12" fmla="*/ 389920 h 1243040"/>
                <a:gd name="csX13" fmla="*/ 733248 w 1071813"/>
                <a:gd name="csY13" fmla="*/ 389920 h 1243040"/>
                <a:gd name="csX14" fmla="*/ 699827 w 1071813"/>
                <a:gd name="csY14" fmla="*/ 296457 h 1243040"/>
                <a:gd name="csX15" fmla="*/ 526969 w 1071813"/>
                <a:gd name="csY15" fmla="*/ 234123 h 1243040"/>
                <a:gd name="csX16" fmla="*/ 383490 w 1071813"/>
                <a:gd name="csY16" fmla="*/ 265251 h 1243040"/>
                <a:gd name="csX17" fmla="*/ 340898 w 1071813"/>
                <a:gd name="csY17" fmla="*/ 338221 h 1243040"/>
                <a:gd name="csX18" fmla="*/ 386366 w 1071813"/>
                <a:gd name="csY18" fmla="*/ 414450 h 1243040"/>
                <a:gd name="csX19" fmla="*/ 706745 w 1071813"/>
                <a:gd name="csY19" fmla="*/ 499452 h 1243040"/>
                <a:gd name="csX20" fmla="*/ 981576 w 1071813"/>
                <a:gd name="csY20" fmla="*/ 629166 h 1243040"/>
                <a:gd name="csX21" fmla="*/ 1071814 w 1071813"/>
                <a:gd name="csY21" fmla="*/ 849084 h 1243040"/>
                <a:gd name="csX22" fmla="*/ 941937 w 1071813"/>
                <a:gd name="csY22" fmla="*/ 1133121 h 1243040"/>
                <a:gd name="csX23" fmla="*/ 540881 w 1071813"/>
                <a:gd name="csY23" fmla="*/ 1243041 h 1243040"/>
                <a:gd name="csX24" fmla="*/ 132131 w 1071813"/>
                <a:gd name="csY24" fmla="*/ 1126523 h 1243040"/>
                <a:gd name="csX25" fmla="*/ 0 w 1071813"/>
                <a:gd name="csY25" fmla="*/ 829677 h 1243040"/>
                <a:gd name="csX26" fmla="*/ 310818 w 1071813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3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4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6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6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7" y="1243041"/>
                    <a:pt x="219803" y="1204227"/>
                    <a:pt x="132131" y="1126523"/>
                  </a:cubicBezTo>
                  <a:cubicBezTo>
                    <a:pt x="44069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" name="Freeform 12">
              <a:extLst>
                <a:ext uri="{FF2B5EF4-FFF2-40B4-BE49-F238E27FC236}">
                  <a16:creationId xmlns:a16="http://schemas.microsoft.com/office/drawing/2014/main" id="{1E45DA62-AB07-CB45-6185-ACEC5F7E101B}"/>
                </a:ext>
              </a:extLst>
            </xdr:cNvPr>
            <xdr:cNvSpPr/>
          </xdr:nvSpPr>
          <xdr:spPr>
            <a:xfrm>
              <a:off x="7988442" y="3155926"/>
              <a:ext cx="1054714" cy="1577457"/>
            </a:xfrm>
            <a:custGeom>
              <a:avLst/>
              <a:gdLst>
                <a:gd name="csX0" fmla="*/ 642933 w 1054714"/>
                <a:gd name="csY0" fmla="*/ 377267 h 1577457"/>
                <a:gd name="csX1" fmla="*/ 839652 w 1054714"/>
                <a:gd name="csY1" fmla="*/ 414994 h 1577457"/>
                <a:gd name="csX2" fmla="*/ 984996 w 1054714"/>
                <a:gd name="csY2" fmla="*/ 529726 h 1577457"/>
                <a:gd name="csX3" fmla="*/ 1044066 w 1054714"/>
                <a:gd name="csY3" fmla="*/ 664564 h 1577457"/>
                <a:gd name="csX4" fmla="*/ 1054714 w 1054714"/>
                <a:gd name="csY4" fmla="*/ 890304 h 1577457"/>
                <a:gd name="csX5" fmla="*/ 1054714 w 1054714"/>
                <a:gd name="csY5" fmla="*/ 1577458 h 1577457"/>
                <a:gd name="csX6" fmla="*/ 741720 w 1054714"/>
                <a:gd name="csY6" fmla="*/ 1577458 h 1577457"/>
                <a:gd name="csX7" fmla="*/ 741720 w 1054714"/>
                <a:gd name="csY7" fmla="*/ 865696 h 1577457"/>
                <a:gd name="csX8" fmla="*/ 709776 w 1054714"/>
                <a:gd name="csY8" fmla="*/ 713237 h 1577457"/>
                <a:gd name="csX9" fmla="*/ 551219 w 1054714"/>
                <a:gd name="csY9" fmla="*/ 631495 h 1577457"/>
                <a:gd name="csX10" fmla="*/ 367712 w 1054714"/>
                <a:gd name="csY10" fmla="*/ 712460 h 1577457"/>
                <a:gd name="csX11" fmla="*/ 305300 w 1054714"/>
                <a:gd name="csY11" fmla="*/ 944099 h 1577457"/>
                <a:gd name="csX12" fmla="*/ 305300 w 1054714"/>
                <a:gd name="csY12" fmla="*/ 1577380 h 1577457"/>
                <a:gd name="csX13" fmla="*/ 0 w 1054714"/>
                <a:gd name="csY13" fmla="*/ 1577380 h 1577457"/>
                <a:gd name="csX14" fmla="*/ 0 w 1054714"/>
                <a:gd name="csY14" fmla="*/ 0 h 1577457"/>
                <a:gd name="csX15" fmla="*/ 305300 w 1054714"/>
                <a:gd name="csY15" fmla="*/ 0 h 1577457"/>
                <a:gd name="csX16" fmla="*/ 305300 w 1054714"/>
                <a:gd name="csY16" fmla="*/ 559613 h 1577457"/>
                <a:gd name="csX17" fmla="*/ 459038 w 1054714"/>
                <a:gd name="csY17" fmla="*/ 417400 h 1577457"/>
                <a:gd name="csX18" fmla="*/ 642855 w 1054714"/>
                <a:gd name="csY18" fmla="*/ 377112 h 1577457"/>
                <a:gd name="csX19" fmla="*/ 642855 w 1054714"/>
                <a:gd name="csY19" fmla="*/ 377112 h 15774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</a:cxnLst>
              <a:rect l="l" t="t" r="r" b="b"/>
              <a:pathLst>
                <a:path w="1054714" h="1577457">
                  <a:moveTo>
                    <a:pt x="642933" y="377267"/>
                  </a:moveTo>
                  <a:cubicBezTo>
                    <a:pt x="715216" y="377267"/>
                    <a:pt x="780893" y="389765"/>
                    <a:pt x="839652" y="414994"/>
                  </a:cubicBezTo>
                  <a:cubicBezTo>
                    <a:pt x="898723" y="439912"/>
                    <a:pt x="947145" y="478027"/>
                    <a:pt x="984996" y="529726"/>
                  </a:cubicBezTo>
                  <a:cubicBezTo>
                    <a:pt x="1017252" y="573353"/>
                    <a:pt x="1036760" y="618376"/>
                    <a:pt x="1044066" y="664564"/>
                  </a:cubicBezTo>
                  <a:cubicBezTo>
                    <a:pt x="1051062" y="710753"/>
                    <a:pt x="1054714" y="785896"/>
                    <a:pt x="1054714" y="890304"/>
                  </a:cubicBezTo>
                  <a:lnTo>
                    <a:pt x="1054714" y="1577458"/>
                  </a:lnTo>
                  <a:lnTo>
                    <a:pt x="741720" y="1577458"/>
                  </a:lnTo>
                  <a:lnTo>
                    <a:pt x="741720" y="865696"/>
                  </a:lnTo>
                  <a:cubicBezTo>
                    <a:pt x="741720" y="802663"/>
                    <a:pt x="731072" y="751740"/>
                    <a:pt x="709776" y="713237"/>
                  </a:cubicBezTo>
                  <a:cubicBezTo>
                    <a:pt x="681873" y="658665"/>
                    <a:pt x="629020" y="631495"/>
                    <a:pt x="551219" y="631495"/>
                  </a:cubicBezTo>
                  <a:cubicBezTo>
                    <a:pt x="473417" y="631495"/>
                    <a:pt x="409605" y="658587"/>
                    <a:pt x="367712" y="712460"/>
                  </a:cubicBezTo>
                  <a:cubicBezTo>
                    <a:pt x="326207" y="766722"/>
                    <a:pt x="305300" y="843650"/>
                    <a:pt x="305300" y="944099"/>
                  </a:cubicBezTo>
                  <a:lnTo>
                    <a:pt x="305300" y="1577380"/>
                  </a:lnTo>
                  <a:lnTo>
                    <a:pt x="0" y="1577380"/>
                  </a:lnTo>
                  <a:lnTo>
                    <a:pt x="0" y="0"/>
                  </a:lnTo>
                  <a:lnTo>
                    <a:pt x="305300" y="0"/>
                  </a:lnTo>
                  <a:lnTo>
                    <a:pt x="305300" y="559613"/>
                  </a:lnTo>
                  <a:cubicBezTo>
                    <a:pt x="349680" y="491456"/>
                    <a:pt x="400745" y="444182"/>
                    <a:pt x="459038" y="417400"/>
                  </a:cubicBezTo>
                  <a:cubicBezTo>
                    <a:pt x="517409" y="390619"/>
                    <a:pt x="578655" y="377112"/>
                    <a:pt x="642855" y="377112"/>
                  </a:cubicBezTo>
                  <a:lnTo>
                    <a:pt x="642855" y="377112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0" name="Freeform 13">
              <a:extLst>
                <a:ext uri="{FF2B5EF4-FFF2-40B4-BE49-F238E27FC236}">
                  <a16:creationId xmlns:a16="http://schemas.microsoft.com/office/drawing/2014/main" id="{CC8481C4-07E8-4324-C6A1-90C8C0B34627}"/>
                </a:ext>
              </a:extLst>
            </xdr:cNvPr>
            <xdr:cNvSpPr/>
          </xdr:nvSpPr>
          <xdr:spPr>
            <a:xfrm>
              <a:off x="9183682" y="3238289"/>
              <a:ext cx="831180" cy="1511917"/>
            </a:xfrm>
            <a:custGeom>
              <a:avLst/>
              <a:gdLst>
                <a:gd name="csX0" fmla="*/ 831181 w 831180"/>
                <a:gd name="csY0" fmla="*/ 551384 h 1511917"/>
                <a:gd name="csX1" fmla="*/ 831181 w 831180"/>
                <a:gd name="csY1" fmla="*/ 324403 h 1511917"/>
                <a:gd name="csX2" fmla="*/ 493470 w 831180"/>
                <a:gd name="csY2" fmla="*/ 324403 h 1511917"/>
                <a:gd name="csX3" fmla="*/ 493470 w 831180"/>
                <a:gd name="csY3" fmla="*/ 0 h 1511917"/>
                <a:gd name="csX4" fmla="*/ 199051 w 831180"/>
                <a:gd name="csY4" fmla="*/ 0 h 1511917"/>
                <a:gd name="csX5" fmla="*/ 199051 w 831180"/>
                <a:gd name="csY5" fmla="*/ 324403 h 1511917"/>
                <a:gd name="csX6" fmla="*/ 0 w 831180"/>
                <a:gd name="csY6" fmla="*/ 324403 h 1511917"/>
                <a:gd name="csX7" fmla="*/ 0 w 831180"/>
                <a:gd name="csY7" fmla="*/ 551384 h 1511917"/>
                <a:gd name="csX8" fmla="*/ 199051 w 831180"/>
                <a:gd name="csY8" fmla="*/ 551384 h 1511917"/>
                <a:gd name="csX9" fmla="*/ 199051 w 831180"/>
                <a:gd name="csY9" fmla="*/ 996575 h 1511917"/>
                <a:gd name="csX10" fmla="*/ 201228 w 831180"/>
                <a:gd name="csY10" fmla="*/ 1184199 h 1511917"/>
                <a:gd name="csX11" fmla="*/ 246619 w 831180"/>
                <a:gd name="csY11" fmla="*/ 1346906 h 1511917"/>
                <a:gd name="csX12" fmla="*/ 385744 w 831180"/>
                <a:gd name="csY12" fmla="*/ 1470643 h 1511917"/>
                <a:gd name="csX13" fmla="*/ 593578 w 831180"/>
                <a:gd name="csY13" fmla="*/ 1511630 h 1511917"/>
                <a:gd name="csX14" fmla="*/ 831181 w 831180"/>
                <a:gd name="csY14" fmla="*/ 1491680 h 1511917"/>
                <a:gd name="csX15" fmla="*/ 831181 w 831180"/>
                <a:gd name="csY15" fmla="*/ 1247465 h 1511917"/>
                <a:gd name="csX16" fmla="*/ 641689 w 831180"/>
                <a:gd name="csY16" fmla="*/ 1256004 h 1511917"/>
                <a:gd name="csX17" fmla="*/ 517253 w 831180"/>
                <a:gd name="csY17" fmla="*/ 1189090 h 1511917"/>
                <a:gd name="csX18" fmla="*/ 495102 w 831180"/>
                <a:gd name="csY18" fmla="*/ 1101993 h 1511917"/>
                <a:gd name="csX19" fmla="*/ 493470 w 831180"/>
                <a:gd name="csY19" fmla="*/ 979342 h 1511917"/>
                <a:gd name="csX20" fmla="*/ 493470 w 831180"/>
                <a:gd name="csY20" fmla="*/ 551384 h 1511917"/>
                <a:gd name="csX21" fmla="*/ 831181 w 831180"/>
                <a:gd name="csY21" fmla="*/ 551384 h 15119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831180" h="1511917">
                  <a:moveTo>
                    <a:pt x="831181" y="551384"/>
                  </a:moveTo>
                  <a:lnTo>
                    <a:pt x="831181" y="324403"/>
                  </a:lnTo>
                  <a:lnTo>
                    <a:pt x="493470" y="324403"/>
                  </a:lnTo>
                  <a:lnTo>
                    <a:pt x="493470" y="0"/>
                  </a:lnTo>
                  <a:lnTo>
                    <a:pt x="199051" y="0"/>
                  </a:lnTo>
                  <a:lnTo>
                    <a:pt x="199051" y="324403"/>
                  </a:lnTo>
                  <a:lnTo>
                    <a:pt x="0" y="324403"/>
                  </a:lnTo>
                  <a:lnTo>
                    <a:pt x="0" y="551384"/>
                  </a:lnTo>
                  <a:lnTo>
                    <a:pt x="199051" y="551384"/>
                  </a:lnTo>
                  <a:lnTo>
                    <a:pt x="199051" y="996575"/>
                  </a:lnTo>
                  <a:cubicBezTo>
                    <a:pt x="199051" y="1066595"/>
                    <a:pt x="199751" y="1129007"/>
                    <a:pt x="201228" y="1184199"/>
                  </a:cubicBezTo>
                  <a:cubicBezTo>
                    <a:pt x="202704" y="1239315"/>
                    <a:pt x="217938" y="1293576"/>
                    <a:pt x="246619" y="1346906"/>
                  </a:cubicBezTo>
                  <a:cubicBezTo>
                    <a:pt x="278407" y="1403884"/>
                    <a:pt x="324731" y="1445026"/>
                    <a:pt x="385744" y="1470643"/>
                  </a:cubicBezTo>
                  <a:cubicBezTo>
                    <a:pt x="446758" y="1496260"/>
                    <a:pt x="516010" y="1509845"/>
                    <a:pt x="593578" y="1511630"/>
                  </a:cubicBezTo>
                  <a:cubicBezTo>
                    <a:pt x="671147" y="1513415"/>
                    <a:pt x="750348" y="1506895"/>
                    <a:pt x="831181" y="1491680"/>
                  </a:cubicBezTo>
                  <a:lnTo>
                    <a:pt x="831181" y="1247465"/>
                  </a:lnTo>
                  <a:cubicBezTo>
                    <a:pt x="761773" y="1256703"/>
                    <a:pt x="698739" y="1259653"/>
                    <a:pt x="641689" y="1256004"/>
                  </a:cubicBezTo>
                  <a:cubicBezTo>
                    <a:pt x="584640" y="1252356"/>
                    <a:pt x="543213" y="1230077"/>
                    <a:pt x="517253" y="1189090"/>
                  </a:cubicBezTo>
                  <a:cubicBezTo>
                    <a:pt x="503419" y="1167510"/>
                    <a:pt x="496190" y="1138477"/>
                    <a:pt x="495102" y="1101993"/>
                  </a:cubicBezTo>
                  <a:cubicBezTo>
                    <a:pt x="494014" y="1065741"/>
                    <a:pt x="493470" y="1024676"/>
                    <a:pt x="493470" y="979342"/>
                  </a:cubicBezTo>
                  <a:lnTo>
                    <a:pt x="493470" y="551384"/>
                  </a:lnTo>
                  <a:lnTo>
                    <a:pt x="831181" y="551384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0</xdr:row>
      <xdr:rowOff>82550</xdr:rowOff>
    </xdr:from>
    <xdr:to>
      <xdr:col>1</xdr:col>
      <xdr:colOff>1536700</xdr:colOff>
      <xdr:row>2</xdr:row>
      <xdr:rowOff>99950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8E78FB8-B68F-4504-965C-C6BD9603D377}"/>
            </a:ext>
          </a:extLst>
        </xdr:cNvPr>
        <xdr:cNvGrpSpPr>
          <a:grpSpLocks noChangeAspect="1"/>
        </xdr:cNvGrpSpPr>
      </xdr:nvGrpSpPr>
      <xdr:grpSpPr>
        <a:xfrm>
          <a:off x="131536" y="82550"/>
          <a:ext cx="1504950" cy="380257"/>
          <a:chOff x="3695979" y="3153442"/>
          <a:chExt cx="6318883" cy="1619454"/>
        </a:xfrm>
      </xdr:grpSpPr>
      <xdr:sp macro="" textlink="">
        <xdr:nvSpPr>
          <xdr:cNvPr id="3" name="Freeform 6">
            <a:extLst>
              <a:ext uri="{FF2B5EF4-FFF2-40B4-BE49-F238E27FC236}">
                <a16:creationId xmlns:a16="http://schemas.microsoft.com/office/drawing/2014/main" id="{E8E4C48E-8C31-50F3-3604-A375D043725F}"/>
              </a:ext>
            </a:extLst>
          </xdr:cNvPr>
          <xdr:cNvSpPr/>
        </xdr:nvSpPr>
        <xdr:spPr>
          <a:xfrm>
            <a:off x="3695979" y="3153442"/>
            <a:ext cx="1089379" cy="1583667"/>
          </a:xfrm>
          <a:custGeom>
            <a:avLst/>
            <a:gdLst>
              <a:gd name="csX0" fmla="*/ 78 w 1089379"/>
              <a:gd name="csY0" fmla="*/ 0 h 1583667"/>
              <a:gd name="csX1" fmla="*/ 302035 w 1089379"/>
              <a:gd name="csY1" fmla="*/ 0 h 1583667"/>
              <a:gd name="csX2" fmla="*/ 302035 w 1089379"/>
              <a:gd name="csY2" fmla="*/ 857390 h 1583667"/>
              <a:gd name="csX3" fmla="*/ 689956 w 1089379"/>
              <a:gd name="csY3" fmla="*/ 413829 h 1583667"/>
              <a:gd name="csX4" fmla="*/ 1073135 w 1089379"/>
              <a:gd name="csY4" fmla="*/ 413829 h 1583667"/>
              <a:gd name="csX5" fmla="*/ 651327 w 1089379"/>
              <a:gd name="csY5" fmla="*/ 851956 h 1583667"/>
              <a:gd name="csX6" fmla="*/ 1089380 w 1089379"/>
              <a:gd name="csY6" fmla="*/ 1583590 h 1583667"/>
              <a:gd name="csX7" fmla="*/ 714983 w 1089379"/>
              <a:gd name="csY7" fmla="*/ 1583590 h 1583667"/>
              <a:gd name="csX8" fmla="*/ 429969 w 1089379"/>
              <a:gd name="csY8" fmla="*/ 1081887 h 1583667"/>
              <a:gd name="csX9" fmla="*/ 302657 w 1089379"/>
              <a:gd name="csY9" fmla="*/ 1213775 h 1583667"/>
              <a:gd name="csX10" fmla="*/ 302657 w 1089379"/>
              <a:gd name="csY10" fmla="*/ 1583668 h 1583667"/>
              <a:gd name="csX11" fmla="*/ 699 w 1089379"/>
              <a:gd name="csY11" fmla="*/ 1583668 h 1583667"/>
              <a:gd name="csX12" fmla="*/ 699 w 1089379"/>
              <a:gd name="csY12" fmla="*/ 78 h 1583667"/>
              <a:gd name="csX13" fmla="*/ 0 w 1089379"/>
              <a:gd name="csY13" fmla="*/ 78 h 158366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</a:cxnLst>
            <a:rect l="l" t="t" r="r" b="b"/>
            <a:pathLst>
              <a:path w="1089379" h="1583667">
                <a:moveTo>
                  <a:pt x="78" y="0"/>
                </a:moveTo>
                <a:lnTo>
                  <a:pt x="302035" y="0"/>
                </a:lnTo>
                <a:lnTo>
                  <a:pt x="302035" y="857390"/>
                </a:lnTo>
                <a:lnTo>
                  <a:pt x="689956" y="413829"/>
                </a:lnTo>
                <a:lnTo>
                  <a:pt x="1073135" y="413829"/>
                </a:lnTo>
                <a:lnTo>
                  <a:pt x="651327" y="851956"/>
                </a:lnTo>
                <a:lnTo>
                  <a:pt x="1089380" y="1583590"/>
                </a:lnTo>
                <a:lnTo>
                  <a:pt x="714983" y="1583590"/>
                </a:lnTo>
                <a:lnTo>
                  <a:pt x="429969" y="1081887"/>
                </a:lnTo>
                <a:lnTo>
                  <a:pt x="302657" y="1213775"/>
                </a:lnTo>
                <a:lnTo>
                  <a:pt x="302657" y="1583668"/>
                </a:lnTo>
                <a:lnTo>
                  <a:pt x="699" y="1583668"/>
                </a:lnTo>
                <a:lnTo>
                  <a:pt x="699" y="78"/>
                </a:lnTo>
                <a:lnTo>
                  <a:pt x="0" y="78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Freeform 7">
            <a:extLst>
              <a:ext uri="{FF2B5EF4-FFF2-40B4-BE49-F238E27FC236}">
                <a16:creationId xmlns:a16="http://schemas.microsoft.com/office/drawing/2014/main" id="{36186B0B-4B8F-A4F9-AF85-FD8065A62C40}"/>
              </a:ext>
            </a:extLst>
          </xdr:cNvPr>
          <xdr:cNvSpPr/>
        </xdr:nvSpPr>
        <xdr:spPr>
          <a:xfrm>
            <a:off x="4939718" y="3564477"/>
            <a:ext cx="312061" cy="1172477"/>
          </a:xfrm>
          <a:custGeom>
            <a:avLst/>
            <a:gdLst>
              <a:gd name="csX0" fmla="*/ 312062 w 312061"/>
              <a:gd name="csY0" fmla="*/ 0 h 1172477"/>
              <a:gd name="csX1" fmla="*/ 312062 w 312061"/>
              <a:gd name="csY1" fmla="*/ 1172478 h 1172477"/>
              <a:gd name="csX2" fmla="*/ 0 w 312061"/>
              <a:gd name="csY2" fmla="*/ 1172478 h 1172477"/>
              <a:gd name="csX3" fmla="*/ 0 w 312061"/>
              <a:gd name="csY3" fmla="*/ 311750 h 1172477"/>
              <a:gd name="csX4" fmla="*/ 312062 w 312061"/>
              <a:gd name="csY4" fmla="*/ 0 h 117247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</a:cxnLst>
            <a:rect l="l" t="t" r="r" b="b"/>
            <a:pathLst>
              <a:path w="312061" h="1172477">
                <a:moveTo>
                  <a:pt x="312062" y="0"/>
                </a:moveTo>
                <a:lnTo>
                  <a:pt x="312062" y="1172478"/>
                </a:lnTo>
                <a:lnTo>
                  <a:pt x="0" y="1172478"/>
                </a:lnTo>
                <a:lnTo>
                  <a:pt x="0" y="311750"/>
                </a:lnTo>
                <a:lnTo>
                  <a:pt x="312062" y="0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Freeform 8">
            <a:extLst>
              <a:ext uri="{FF2B5EF4-FFF2-40B4-BE49-F238E27FC236}">
                <a16:creationId xmlns:a16="http://schemas.microsoft.com/office/drawing/2014/main" id="{422299DA-8A36-681F-EE58-D3FB4422E72E}"/>
              </a:ext>
            </a:extLst>
          </xdr:cNvPr>
          <xdr:cNvSpPr/>
        </xdr:nvSpPr>
        <xdr:spPr>
          <a:xfrm>
            <a:off x="4687970" y="3154063"/>
            <a:ext cx="768379" cy="767420"/>
          </a:xfrm>
          <a:custGeom>
            <a:avLst/>
            <a:gdLst>
              <a:gd name="csX0" fmla="*/ 768302 w 768379"/>
              <a:gd name="csY0" fmla="*/ 0 h 767420"/>
              <a:gd name="csX1" fmla="*/ 375096 w 768379"/>
              <a:gd name="csY1" fmla="*/ 396907 h 767420"/>
              <a:gd name="csX2" fmla="*/ 364370 w 768379"/>
              <a:gd name="csY2" fmla="*/ 407697 h 767420"/>
              <a:gd name="csX3" fmla="*/ 251748 w 768379"/>
              <a:gd name="csY3" fmla="*/ 521420 h 767420"/>
              <a:gd name="csX4" fmla="*/ 157002 w 768379"/>
              <a:gd name="csY4" fmla="*/ 617057 h 767420"/>
              <a:gd name="csX5" fmla="*/ 8083 w 768379"/>
              <a:gd name="csY5" fmla="*/ 767420 h 767420"/>
              <a:gd name="csX6" fmla="*/ 157002 w 768379"/>
              <a:gd name="csY6" fmla="*/ 540439 h 767420"/>
              <a:gd name="csX7" fmla="*/ 242810 w 768379"/>
              <a:gd name="csY7" fmla="*/ 396907 h 767420"/>
              <a:gd name="csX8" fmla="*/ 0 w 768379"/>
              <a:gd name="csY8" fmla="*/ 0 h 767420"/>
              <a:gd name="csX9" fmla="*/ 768379 w 768379"/>
              <a:gd name="csY9" fmla="*/ 0 h 7674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768379" h="767420">
                <a:moveTo>
                  <a:pt x="768302" y="0"/>
                </a:moveTo>
                <a:lnTo>
                  <a:pt x="375096" y="396907"/>
                </a:lnTo>
                <a:lnTo>
                  <a:pt x="364370" y="407697"/>
                </a:lnTo>
                <a:lnTo>
                  <a:pt x="251748" y="521420"/>
                </a:lnTo>
                <a:lnTo>
                  <a:pt x="157002" y="617057"/>
                </a:lnTo>
                <a:lnTo>
                  <a:pt x="8083" y="767420"/>
                </a:lnTo>
                <a:cubicBezTo>
                  <a:pt x="65599" y="680090"/>
                  <a:pt x="115576" y="605257"/>
                  <a:pt x="157002" y="540439"/>
                </a:cubicBezTo>
                <a:cubicBezTo>
                  <a:pt x="191901" y="486100"/>
                  <a:pt x="220658" y="438670"/>
                  <a:pt x="242810" y="396907"/>
                </a:cubicBezTo>
                <a:cubicBezTo>
                  <a:pt x="352634" y="189565"/>
                  <a:pt x="298538" y="118226"/>
                  <a:pt x="0" y="0"/>
                </a:cubicBezTo>
                <a:lnTo>
                  <a:pt x="768379" y="0"/>
                </a:lnTo>
                <a:close/>
              </a:path>
            </a:pathLst>
          </a:custGeom>
          <a:solidFill>
            <a:srgbClr val="FCD00E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aphic 4">
            <a:extLst>
              <a:ext uri="{FF2B5EF4-FFF2-40B4-BE49-F238E27FC236}">
                <a16:creationId xmlns:a16="http://schemas.microsoft.com/office/drawing/2014/main" id="{BB6B6895-B968-3A67-9B4E-6753E065F59A}"/>
              </a:ext>
            </a:extLst>
          </xdr:cNvPr>
          <xdr:cNvGrpSpPr/>
        </xdr:nvGrpSpPr>
        <xdr:grpSpPr>
          <a:xfrm>
            <a:off x="5460469" y="3155926"/>
            <a:ext cx="4554393" cy="1616970"/>
            <a:chOff x="5460469" y="3155926"/>
            <a:chExt cx="4554393" cy="1616970"/>
          </a:xfrm>
          <a:solidFill>
            <a:srgbClr val="3B54A4"/>
          </a:solidFill>
        </xdr:grpSpPr>
        <xdr:sp macro="" textlink="">
          <xdr:nvSpPr>
            <xdr:cNvPr id="7" name="Freeform 10">
              <a:extLst>
                <a:ext uri="{FF2B5EF4-FFF2-40B4-BE49-F238E27FC236}">
                  <a16:creationId xmlns:a16="http://schemas.microsoft.com/office/drawing/2014/main" id="{4E350DA3-ADBE-8A8C-674A-95DDA502CA22}"/>
                </a:ext>
              </a:extLst>
            </xdr:cNvPr>
            <xdr:cNvSpPr/>
          </xdr:nvSpPr>
          <xdr:spPr>
            <a:xfrm>
              <a:off x="5460469" y="3529856"/>
              <a:ext cx="1071814" cy="1243040"/>
            </a:xfrm>
            <a:custGeom>
              <a:avLst/>
              <a:gdLst>
                <a:gd name="csX0" fmla="*/ 310896 w 1071814"/>
                <a:gd name="csY0" fmla="*/ 829832 h 1243040"/>
                <a:gd name="csX1" fmla="*/ 353100 w 1071814"/>
                <a:gd name="csY1" fmla="*/ 945652 h 1243040"/>
                <a:gd name="csX2" fmla="*/ 564820 w 1071814"/>
                <a:gd name="csY2" fmla="*/ 1006822 h 1243040"/>
                <a:gd name="csX3" fmla="*/ 708688 w 1071814"/>
                <a:gd name="csY3" fmla="*/ 980040 h 1243040"/>
                <a:gd name="csX4" fmla="*/ 762239 w 1071814"/>
                <a:gd name="csY4" fmla="*/ 899386 h 1243040"/>
                <a:gd name="csX5" fmla="*/ 718947 w 1071814"/>
                <a:gd name="csY5" fmla="*/ 821293 h 1243040"/>
                <a:gd name="csX6" fmla="*/ 398569 w 1071814"/>
                <a:gd name="csY6" fmla="*/ 728917 h 1243040"/>
                <a:gd name="csX7" fmla="*/ 117519 w 1071814"/>
                <a:gd name="csY7" fmla="*/ 605413 h 1243040"/>
                <a:gd name="csX8" fmla="*/ 35675 w 1071814"/>
                <a:gd name="csY8" fmla="*/ 395044 h 1243040"/>
                <a:gd name="csX9" fmla="*/ 163376 w 1071814"/>
                <a:gd name="csY9" fmla="*/ 116518 h 1243040"/>
                <a:gd name="csX10" fmla="*/ 522616 w 1071814"/>
                <a:gd name="csY10" fmla="*/ 0 h 1243040"/>
                <a:gd name="csX11" fmla="*/ 880768 w 1071814"/>
                <a:gd name="csY11" fmla="*/ 87563 h 1243040"/>
                <a:gd name="csX12" fmla="*/ 1039636 w 1071814"/>
                <a:gd name="csY12" fmla="*/ 389920 h 1243040"/>
                <a:gd name="csX13" fmla="*/ 733248 w 1071814"/>
                <a:gd name="csY13" fmla="*/ 389920 h 1243040"/>
                <a:gd name="csX14" fmla="*/ 699827 w 1071814"/>
                <a:gd name="csY14" fmla="*/ 296457 h 1243040"/>
                <a:gd name="csX15" fmla="*/ 526969 w 1071814"/>
                <a:gd name="csY15" fmla="*/ 234123 h 1243040"/>
                <a:gd name="csX16" fmla="*/ 383490 w 1071814"/>
                <a:gd name="csY16" fmla="*/ 265251 h 1243040"/>
                <a:gd name="csX17" fmla="*/ 340898 w 1071814"/>
                <a:gd name="csY17" fmla="*/ 338221 h 1243040"/>
                <a:gd name="csX18" fmla="*/ 386366 w 1071814"/>
                <a:gd name="csY18" fmla="*/ 414450 h 1243040"/>
                <a:gd name="csX19" fmla="*/ 706745 w 1071814"/>
                <a:gd name="csY19" fmla="*/ 499452 h 1243040"/>
                <a:gd name="csX20" fmla="*/ 981576 w 1071814"/>
                <a:gd name="csY20" fmla="*/ 629166 h 1243040"/>
                <a:gd name="csX21" fmla="*/ 1071814 w 1071814"/>
                <a:gd name="csY21" fmla="*/ 849084 h 1243040"/>
                <a:gd name="csX22" fmla="*/ 941937 w 1071814"/>
                <a:gd name="csY22" fmla="*/ 1133121 h 1243040"/>
                <a:gd name="csX23" fmla="*/ 540881 w 1071814"/>
                <a:gd name="csY23" fmla="*/ 1243041 h 1243040"/>
                <a:gd name="csX24" fmla="*/ 132131 w 1071814"/>
                <a:gd name="csY24" fmla="*/ 1126523 h 1243040"/>
                <a:gd name="csX25" fmla="*/ 0 w 1071814"/>
                <a:gd name="csY25" fmla="*/ 829677 h 1243040"/>
                <a:gd name="csX26" fmla="*/ 310818 w 1071814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4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5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7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7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8" y="1243041"/>
                    <a:pt x="219803" y="1204227"/>
                    <a:pt x="132131" y="1126523"/>
                  </a:cubicBezTo>
                  <a:cubicBezTo>
                    <a:pt x="44070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" name="Freeform 11">
              <a:extLst>
                <a:ext uri="{FF2B5EF4-FFF2-40B4-BE49-F238E27FC236}">
                  <a16:creationId xmlns:a16="http://schemas.microsoft.com/office/drawing/2014/main" id="{1432CFD1-B89B-8D34-E656-A33B9F2E003C}"/>
                </a:ext>
              </a:extLst>
            </xdr:cNvPr>
            <xdr:cNvSpPr/>
          </xdr:nvSpPr>
          <xdr:spPr>
            <a:xfrm>
              <a:off x="6687187" y="3529856"/>
              <a:ext cx="1071813" cy="1243040"/>
            </a:xfrm>
            <a:custGeom>
              <a:avLst/>
              <a:gdLst>
                <a:gd name="csX0" fmla="*/ 310896 w 1071813"/>
                <a:gd name="csY0" fmla="*/ 829832 h 1243040"/>
                <a:gd name="csX1" fmla="*/ 353100 w 1071813"/>
                <a:gd name="csY1" fmla="*/ 945652 h 1243040"/>
                <a:gd name="csX2" fmla="*/ 564820 w 1071813"/>
                <a:gd name="csY2" fmla="*/ 1006822 h 1243040"/>
                <a:gd name="csX3" fmla="*/ 708688 w 1071813"/>
                <a:gd name="csY3" fmla="*/ 980040 h 1243040"/>
                <a:gd name="csX4" fmla="*/ 762239 w 1071813"/>
                <a:gd name="csY4" fmla="*/ 899386 h 1243040"/>
                <a:gd name="csX5" fmla="*/ 718947 w 1071813"/>
                <a:gd name="csY5" fmla="*/ 821293 h 1243040"/>
                <a:gd name="csX6" fmla="*/ 398569 w 1071813"/>
                <a:gd name="csY6" fmla="*/ 728917 h 1243040"/>
                <a:gd name="csX7" fmla="*/ 117519 w 1071813"/>
                <a:gd name="csY7" fmla="*/ 605413 h 1243040"/>
                <a:gd name="csX8" fmla="*/ 35675 w 1071813"/>
                <a:gd name="csY8" fmla="*/ 395044 h 1243040"/>
                <a:gd name="csX9" fmla="*/ 163376 w 1071813"/>
                <a:gd name="csY9" fmla="*/ 116518 h 1243040"/>
                <a:gd name="csX10" fmla="*/ 522616 w 1071813"/>
                <a:gd name="csY10" fmla="*/ 0 h 1243040"/>
                <a:gd name="csX11" fmla="*/ 880768 w 1071813"/>
                <a:gd name="csY11" fmla="*/ 87563 h 1243040"/>
                <a:gd name="csX12" fmla="*/ 1039636 w 1071813"/>
                <a:gd name="csY12" fmla="*/ 389920 h 1243040"/>
                <a:gd name="csX13" fmla="*/ 733248 w 1071813"/>
                <a:gd name="csY13" fmla="*/ 389920 h 1243040"/>
                <a:gd name="csX14" fmla="*/ 699827 w 1071813"/>
                <a:gd name="csY14" fmla="*/ 296457 h 1243040"/>
                <a:gd name="csX15" fmla="*/ 526969 w 1071813"/>
                <a:gd name="csY15" fmla="*/ 234123 h 1243040"/>
                <a:gd name="csX16" fmla="*/ 383490 w 1071813"/>
                <a:gd name="csY16" fmla="*/ 265251 h 1243040"/>
                <a:gd name="csX17" fmla="*/ 340898 w 1071813"/>
                <a:gd name="csY17" fmla="*/ 338221 h 1243040"/>
                <a:gd name="csX18" fmla="*/ 386366 w 1071813"/>
                <a:gd name="csY18" fmla="*/ 414450 h 1243040"/>
                <a:gd name="csX19" fmla="*/ 706745 w 1071813"/>
                <a:gd name="csY19" fmla="*/ 499452 h 1243040"/>
                <a:gd name="csX20" fmla="*/ 981576 w 1071813"/>
                <a:gd name="csY20" fmla="*/ 629166 h 1243040"/>
                <a:gd name="csX21" fmla="*/ 1071814 w 1071813"/>
                <a:gd name="csY21" fmla="*/ 849084 h 1243040"/>
                <a:gd name="csX22" fmla="*/ 941937 w 1071813"/>
                <a:gd name="csY22" fmla="*/ 1133121 h 1243040"/>
                <a:gd name="csX23" fmla="*/ 540881 w 1071813"/>
                <a:gd name="csY23" fmla="*/ 1243041 h 1243040"/>
                <a:gd name="csX24" fmla="*/ 132131 w 1071813"/>
                <a:gd name="csY24" fmla="*/ 1126523 h 1243040"/>
                <a:gd name="csX25" fmla="*/ 0 w 1071813"/>
                <a:gd name="csY25" fmla="*/ 829677 h 1243040"/>
                <a:gd name="csX26" fmla="*/ 310818 w 1071813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3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4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6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6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7" y="1243041"/>
                    <a:pt x="219803" y="1204227"/>
                    <a:pt x="132131" y="1126523"/>
                  </a:cubicBezTo>
                  <a:cubicBezTo>
                    <a:pt x="44069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" name="Freeform 12">
              <a:extLst>
                <a:ext uri="{FF2B5EF4-FFF2-40B4-BE49-F238E27FC236}">
                  <a16:creationId xmlns:a16="http://schemas.microsoft.com/office/drawing/2014/main" id="{4814F6B3-E11F-A74D-0C4D-FEE8A9825910}"/>
                </a:ext>
              </a:extLst>
            </xdr:cNvPr>
            <xdr:cNvSpPr/>
          </xdr:nvSpPr>
          <xdr:spPr>
            <a:xfrm>
              <a:off x="7988442" y="3155926"/>
              <a:ext cx="1054714" cy="1577457"/>
            </a:xfrm>
            <a:custGeom>
              <a:avLst/>
              <a:gdLst>
                <a:gd name="csX0" fmla="*/ 642933 w 1054714"/>
                <a:gd name="csY0" fmla="*/ 377267 h 1577457"/>
                <a:gd name="csX1" fmla="*/ 839652 w 1054714"/>
                <a:gd name="csY1" fmla="*/ 414994 h 1577457"/>
                <a:gd name="csX2" fmla="*/ 984996 w 1054714"/>
                <a:gd name="csY2" fmla="*/ 529726 h 1577457"/>
                <a:gd name="csX3" fmla="*/ 1044066 w 1054714"/>
                <a:gd name="csY3" fmla="*/ 664564 h 1577457"/>
                <a:gd name="csX4" fmla="*/ 1054714 w 1054714"/>
                <a:gd name="csY4" fmla="*/ 890304 h 1577457"/>
                <a:gd name="csX5" fmla="*/ 1054714 w 1054714"/>
                <a:gd name="csY5" fmla="*/ 1577458 h 1577457"/>
                <a:gd name="csX6" fmla="*/ 741720 w 1054714"/>
                <a:gd name="csY6" fmla="*/ 1577458 h 1577457"/>
                <a:gd name="csX7" fmla="*/ 741720 w 1054714"/>
                <a:gd name="csY7" fmla="*/ 865696 h 1577457"/>
                <a:gd name="csX8" fmla="*/ 709776 w 1054714"/>
                <a:gd name="csY8" fmla="*/ 713237 h 1577457"/>
                <a:gd name="csX9" fmla="*/ 551219 w 1054714"/>
                <a:gd name="csY9" fmla="*/ 631495 h 1577457"/>
                <a:gd name="csX10" fmla="*/ 367712 w 1054714"/>
                <a:gd name="csY10" fmla="*/ 712460 h 1577457"/>
                <a:gd name="csX11" fmla="*/ 305300 w 1054714"/>
                <a:gd name="csY11" fmla="*/ 944099 h 1577457"/>
                <a:gd name="csX12" fmla="*/ 305300 w 1054714"/>
                <a:gd name="csY12" fmla="*/ 1577380 h 1577457"/>
                <a:gd name="csX13" fmla="*/ 0 w 1054714"/>
                <a:gd name="csY13" fmla="*/ 1577380 h 1577457"/>
                <a:gd name="csX14" fmla="*/ 0 w 1054714"/>
                <a:gd name="csY14" fmla="*/ 0 h 1577457"/>
                <a:gd name="csX15" fmla="*/ 305300 w 1054714"/>
                <a:gd name="csY15" fmla="*/ 0 h 1577457"/>
                <a:gd name="csX16" fmla="*/ 305300 w 1054714"/>
                <a:gd name="csY16" fmla="*/ 559613 h 1577457"/>
                <a:gd name="csX17" fmla="*/ 459038 w 1054714"/>
                <a:gd name="csY17" fmla="*/ 417400 h 1577457"/>
                <a:gd name="csX18" fmla="*/ 642855 w 1054714"/>
                <a:gd name="csY18" fmla="*/ 377112 h 1577457"/>
                <a:gd name="csX19" fmla="*/ 642855 w 1054714"/>
                <a:gd name="csY19" fmla="*/ 377112 h 15774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</a:cxnLst>
              <a:rect l="l" t="t" r="r" b="b"/>
              <a:pathLst>
                <a:path w="1054714" h="1577457">
                  <a:moveTo>
                    <a:pt x="642933" y="377267"/>
                  </a:moveTo>
                  <a:cubicBezTo>
                    <a:pt x="715216" y="377267"/>
                    <a:pt x="780893" y="389765"/>
                    <a:pt x="839652" y="414994"/>
                  </a:cubicBezTo>
                  <a:cubicBezTo>
                    <a:pt x="898723" y="439912"/>
                    <a:pt x="947145" y="478027"/>
                    <a:pt x="984996" y="529726"/>
                  </a:cubicBezTo>
                  <a:cubicBezTo>
                    <a:pt x="1017252" y="573353"/>
                    <a:pt x="1036760" y="618376"/>
                    <a:pt x="1044066" y="664564"/>
                  </a:cubicBezTo>
                  <a:cubicBezTo>
                    <a:pt x="1051062" y="710753"/>
                    <a:pt x="1054714" y="785896"/>
                    <a:pt x="1054714" y="890304"/>
                  </a:cubicBezTo>
                  <a:lnTo>
                    <a:pt x="1054714" y="1577458"/>
                  </a:lnTo>
                  <a:lnTo>
                    <a:pt x="741720" y="1577458"/>
                  </a:lnTo>
                  <a:lnTo>
                    <a:pt x="741720" y="865696"/>
                  </a:lnTo>
                  <a:cubicBezTo>
                    <a:pt x="741720" y="802663"/>
                    <a:pt x="731072" y="751740"/>
                    <a:pt x="709776" y="713237"/>
                  </a:cubicBezTo>
                  <a:cubicBezTo>
                    <a:pt x="681873" y="658665"/>
                    <a:pt x="629020" y="631495"/>
                    <a:pt x="551219" y="631495"/>
                  </a:cubicBezTo>
                  <a:cubicBezTo>
                    <a:pt x="473417" y="631495"/>
                    <a:pt x="409605" y="658587"/>
                    <a:pt x="367712" y="712460"/>
                  </a:cubicBezTo>
                  <a:cubicBezTo>
                    <a:pt x="326207" y="766722"/>
                    <a:pt x="305300" y="843650"/>
                    <a:pt x="305300" y="944099"/>
                  </a:cubicBezTo>
                  <a:lnTo>
                    <a:pt x="305300" y="1577380"/>
                  </a:lnTo>
                  <a:lnTo>
                    <a:pt x="0" y="1577380"/>
                  </a:lnTo>
                  <a:lnTo>
                    <a:pt x="0" y="0"/>
                  </a:lnTo>
                  <a:lnTo>
                    <a:pt x="305300" y="0"/>
                  </a:lnTo>
                  <a:lnTo>
                    <a:pt x="305300" y="559613"/>
                  </a:lnTo>
                  <a:cubicBezTo>
                    <a:pt x="349680" y="491456"/>
                    <a:pt x="400745" y="444182"/>
                    <a:pt x="459038" y="417400"/>
                  </a:cubicBezTo>
                  <a:cubicBezTo>
                    <a:pt x="517409" y="390619"/>
                    <a:pt x="578655" y="377112"/>
                    <a:pt x="642855" y="377112"/>
                  </a:cubicBezTo>
                  <a:lnTo>
                    <a:pt x="642855" y="377112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0" name="Freeform 13">
              <a:extLst>
                <a:ext uri="{FF2B5EF4-FFF2-40B4-BE49-F238E27FC236}">
                  <a16:creationId xmlns:a16="http://schemas.microsoft.com/office/drawing/2014/main" id="{CA4DA03E-6473-F0EB-E8E8-0F559F93FD37}"/>
                </a:ext>
              </a:extLst>
            </xdr:cNvPr>
            <xdr:cNvSpPr/>
          </xdr:nvSpPr>
          <xdr:spPr>
            <a:xfrm>
              <a:off x="9183682" y="3238289"/>
              <a:ext cx="831180" cy="1511917"/>
            </a:xfrm>
            <a:custGeom>
              <a:avLst/>
              <a:gdLst>
                <a:gd name="csX0" fmla="*/ 831181 w 831180"/>
                <a:gd name="csY0" fmla="*/ 551384 h 1511917"/>
                <a:gd name="csX1" fmla="*/ 831181 w 831180"/>
                <a:gd name="csY1" fmla="*/ 324403 h 1511917"/>
                <a:gd name="csX2" fmla="*/ 493470 w 831180"/>
                <a:gd name="csY2" fmla="*/ 324403 h 1511917"/>
                <a:gd name="csX3" fmla="*/ 493470 w 831180"/>
                <a:gd name="csY3" fmla="*/ 0 h 1511917"/>
                <a:gd name="csX4" fmla="*/ 199051 w 831180"/>
                <a:gd name="csY4" fmla="*/ 0 h 1511917"/>
                <a:gd name="csX5" fmla="*/ 199051 w 831180"/>
                <a:gd name="csY5" fmla="*/ 324403 h 1511917"/>
                <a:gd name="csX6" fmla="*/ 0 w 831180"/>
                <a:gd name="csY6" fmla="*/ 324403 h 1511917"/>
                <a:gd name="csX7" fmla="*/ 0 w 831180"/>
                <a:gd name="csY7" fmla="*/ 551384 h 1511917"/>
                <a:gd name="csX8" fmla="*/ 199051 w 831180"/>
                <a:gd name="csY8" fmla="*/ 551384 h 1511917"/>
                <a:gd name="csX9" fmla="*/ 199051 w 831180"/>
                <a:gd name="csY9" fmla="*/ 996575 h 1511917"/>
                <a:gd name="csX10" fmla="*/ 201228 w 831180"/>
                <a:gd name="csY10" fmla="*/ 1184199 h 1511917"/>
                <a:gd name="csX11" fmla="*/ 246619 w 831180"/>
                <a:gd name="csY11" fmla="*/ 1346906 h 1511917"/>
                <a:gd name="csX12" fmla="*/ 385744 w 831180"/>
                <a:gd name="csY12" fmla="*/ 1470643 h 1511917"/>
                <a:gd name="csX13" fmla="*/ 593578 w 831180"/>
                <a:gd name="csY13" fmla="*/ 1511630 h 1511917"/>
                <a:gd name="csX14" fmla="*/ 831181 w 831180"/>
                <a:gd name="csY14" fmla="*/ 1491680 h 1511917"/>
                <a:gd name="csX15" fmla="*/ 831181 w 831180"/>
                <a:gd name="csY15" fmla="*/ 1247465 h 1511917"/>
                <a:gd name="csX16" fmla="*/ 641689 w 831180"/>
                <a:gd name="csY16" fmla="*/ 1256004 h 1511917"/>
                <a:gd name="csX17" fmla="*/ 517253 w 831180"/>
                <a:gd name="csY17" fmla="*/ 1189090 h 1511917"/>
                <a:gd name="csX18" fmla="*/ 495102 w 831180"/>
                <a:gd name="csY18" fmla="*/ 1101993 h 1511917"/>
                <a:gd name="csX19" fmla="*/ 493470 w 831180"/>
                <a:gd name="csY19" fmla="*/ 979342 h 1511917"/>
                <a:gd name="csX20" fmla="*/ 493470 w 831180"/>
                <a:gd name="csY20" fmla="*/ 551384 h 1511917"/>
                <a:gd name="csX21" fmla="*/ 831181 w 831180"/>
                <a:gd name="csY21" fmla="*/ 551384 h 15119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831180" h="1511917">
                  <a:moveTo>
                    <a:pt x="831181" y="551384"/>
                  </a:moveTo>
                  <a:lnTo>
                    <a:pt x="831181" y="324403"/>
                  </a:lnTo>
                  <a:lnTo>
                    <a:pt x="493470" y="324403"/>
                  </a:lnTo>
                  <a:lnTo>
                    <a:pt x="493470" y="0"/>
                  </a:lnTo>
                  <a:lnTo>
                    <a:pt x="199051" y="0"/>
                  </a:lnTo>
                  <a:lnTo>
                    <a:pt x="199051" y="324403"/>
                  </a:lnTo>
                  <a:lnTo>
                    <a:pt x="0" y="324403"/>
                  </a:lnTo>
                  <a:lnTo>
                    <a:pt x="0" y="551384"/>
                  </a:lnTo>
                  <a:lnTo>
                    <a:pt x="199051" y="551384"/>
                  </a:lnTo>
                  <a:lnTo>
                    <a:pt x="199051" y="996575"/>
                  </a:lnTo>
                  <a:cubicBezTo>
                    <a:pt x="199051" y="1066595"/>
                    <a:pt x="199751" y="1129007"/>
                    <a:pt x="201228" y="1184199"/>
                  </a:cubicBezTo>
                  <a:cubicBezTo>
                    <a:pt x="202704" y="1239315"/>
                    <a:pt x="217938" y="1293576"/>
                    <a:pt x="246619" y="1346906"/>
                  </a:cubicBezTo>
                  <a:cubicBezTo>
                    <a:pt x="278407" y="1403884"/>
                    <a:pt x="324731" y="1445026"/>
                    <a:pt x="385744" y="1470643"/>
                  </a:cubicBezTo>
                  <a:cubicBezTo>
                    <a:pt x="446758" y="1496260"/>
                    <a:pt x="516010" y="1509845"/>
                    <a:pt x="593578" y="1511630"/>
                  </a:cubicBezTo>
                  <a:cubicBezTo>
                    <a:pt x="671147" y="1513415"/>
                    <a:pt x="750348" y="1506895"/>
                    <a:pt x="831181" y="1491680"/>
                  </a:cubicBezTo>
                  <a:lnTo>
                    <a:pt x="831181" y="1247465"/>
                  </a:lnTo>
                  <a:cubicBezTo>
                    <a:pt x="761773" y="1256703"/>
                    <a:pt x="698739" y="1259653"/>
                    <a:pt x="641689" y="1256004"/>
                  </a:cubicBezTo>
                  <a:cubicBezTo>
                    <a:pt x="584640" y="1252356"/>
                    <a:pt x="543213" y="1230077"/>
                    <a:pt x="517253" y="1189090"/>
                  </a:cubicBezTo>
                  <a:cubicBezTo>
                    <a:pt x="503419" y="1167510"/>
                    <a:pt x="496190" y="1138477"/>
                    <a:pt x="495102" y="1101993"/>
                  </a:cubicBezTo>
                  <a:cubicBezTo>
                    <a:pt x="494014" y="1065741"/>
                    <a:pt x="493470" y="1024676"/>
                    <a:pt x="493470" y="979342"/>
                  </a:cubicBezTo>
                  <a:lnTo>
                    <a:pt x="493470" y="551384"/>
                  </a:lnTo>
                  <a:lnTo>
                    <a:pt x="831181" y="551384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49892</xdr:colOff>
      <xdr:row>0</xdr:row>
      <xdr:rowOff>82550</xdr:rowOff>
    </xdr:from>
    <xdr:to>
      <xdr:col>1</xdr:col>
      <xdr:colOff>1554842</xdr:colOff>
      <xdr:row>2</xdr:row>
      <xdr:rowOff>99950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AF7F5C8-EC14-4314-AF82-9999F8B63BD2}"/>
            </a:ext>
          </a:extLst>
        </xdr:cNvPr>
        <xdr:cNvGrpSpPr>
          <a:grpSpLocks noChangeAspect="1"/>
        </xdr:cNvGrpSpPr>
      </xdr:nvGrpSpPr>
      <xdr:grpSpPr>
        <a:xfrm>
          <a:off x="149678" y="82550"/>
          <a:ext cx="1504950" cy="380257"/>
          <a:chOff x="3695979" y="3153442"/>
          <a:chExt cx="6318883" cy="1619454"/>
        </a:xfrm>
      </xdr:grpSpPr>
      <xdr:sp macro="" textlink="">
        <xdr:nvSpPr>
          <xdr:cNvPr id="3" name="Freeform 6">
            <a:extLst>
              <a:ext uri="{FF2B5EF4-FFF2-40B4-BE49-F238E27FC236}">
                <a16:creationId xmlns:a16="http://schemas.microsoft.com/office/drawing/2014/main" id="{AF5F6EAF-01E8-8BD5-7466-2B0635D0A567}"/>
              </a:ext>
            </a:extLst>
          </xdr:cNvPr>
          <xdr:cNvSpPr/>
        </xdr:nvSpPr>
        <xdr:spPr>
          <a:xfrm>
            <a:off x="3695979" y="3153442"/>
            <a:ext cx="1089379" cy="1583667"/>
          </a:xfrm>
          <a:custGeom>
            <a:avLst/>
            <a:gdLst>
              <a:gd name="csX0" fmla="*/ 78 w 1089379"/>
              <a:gd name="csY0" fmla="*/ 0 h 1583667"/>
              <a:gd name="csX1" fmla="*/ 302035 w 1089379"/>
              <a:gd name="csY1" fmla="*/ 0 h 1583667"/>
              <a:gd name="csX2" fmla="*/ 302035 w 1089379"/>
              <a:gd name="csY2" fmla="*/ 857390 h 1583667"/>
              <a:gd name="csX3" fmla="*/ 689956 w 1089379"/>
              <a:gd name="csY3" fmla="*/ 413829 h 1583667"/>
              <a:gd name="csX4" fmla="*/ 1073135 w 1089379"/>
              <a:gd name="csY4" fmla="*/ 413829 h 1583667"/>
              <a:gd name="csX5" fmla="*/ 651327 w 1089379"/>
              <a:gd name="csY5" fmla="*/ 851956 h 1583667"/>
              <a:gd name="csX6" fmla="*/ 1089380 w 1089379"/>
              <a:gd name="csY6" fmla="*/ 1583590 h 1583667"/>
              <a:gd name="csX7" fmla="*/ 714983 w 1089379"/>
              <a:gd name="csY7" fmla="*/ 1583590 h 1583667"/>
              <a:gd name="csX8" fmla="*/ 429969 w 1089379"/>
              <a:gd name="csY8" fmla="*/ 1081887 h 1583667"/>
              <a:gd name="csX9" fmla="*/ 302657 w 1089379"/>
              <a:gd name="csY9" fmla="*/ 1213775 h 1583667"/>
              <a:gd name="csX10" fmla="*/ 302657 w 1089379"/>
              <a:gd name="csY10" fmla="*/ 1583668 h 1583667"/>
              <a:gd name="csX11" fmla="*/ 699 w 1089379"/>
              <a:gd name="csY11" fmla="*/ 1583668 h 1583667"/>
              <a:gd name="csX12" fmla="*/ 699 w 1089379"/>
              <a:gd name="csY12" fmla="*/ 78 h 1583667"/>
              <a:gd name="csX13" fmla="*/ 0 w 1089379"/>
              <a:gd name="csY13" fmla="*/ 78 h 158366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</a:cxnLst>
            <a:rect l="l" t="t" r="r" b="b"/>
            <a:pathLst>
              <a:path w="1089379" h="1583667">
                <a:moveTo>
                  <a:pt x="78" y="0"/>
                </a:moveTo>
                <a:lnTo>
                  <a:pt x="302035" y="0"/>
                </a:lnTo>
                <a:lnTo>
                  <a:pt x="302035" y="857390"/>
                </a:lnTo>
                <a:lnTo>
                  <a:pt x="689956" y="413829"/>
                </a:lnTo>
                <a:lnTo>
                  <a:pt x="1073135" y="413829"/>
                </a:lnTo>
                <a:lnTo>
                  <a:pt x="651327" y="851956"/>
                </a:lnTo>
                <a:lnTo>
                  <a:pt x="1089380" y="1583590"/>
                </a:lnTo>
                <a:lnTo>
                  <a:pt x="714983" y="1583590"/>
                </a:lnTo>
                <a:lnTo>
                  <a:pt x="429969" y="1081887"/>
                </a:lnTo>
                <a:lnTo>
                  <a:pt x="302657" y="1213775"/>
                </a:lnTo>
                <a:lnTo>
                  <a:pt x="302657" y="1583668"/>
                </a:lnTo>
                <a:lnTo>
                  <a:pt x="699" y="1583668"/>
                </a:lnTo>
                <a:lnTo>
                  <a:pt x="699" y="78"/>
                </a:lnTo>
                <a:lnTo>
                  <a:pt x="0" y="78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Freeform 7">
            <a:extLst>
              <a:ext uri="{FF2B5EF4-FFF2-40B4-BE49-F238E27FC236}">
                <a16:creationId xmlns:a16="http://schemas.microsoft.com/office/drawing/2014/main" id="{9C1424A4-EAB9-0AF8-6344-BC0FC6A5525C}"/>
              </a:ext>
            </a:extLst>
          </xdr:cNvPr>
          <xdr:cNvSpPr/>
        </xdr:nvSpPr>
        <xdr:spPr>
          <a:xfrm>
            <a:off x="4939718" y="3564477"/>
            <a:ext cx="312061" cy="1172477"/>
          </a:xfrm>
          <a:custGeom>
            <a:avLst/>
            <a:gdLst>
              <a:gd name="csX0" fmla="*/ 312062 w 312061"/>
              <a:gd name="csY0" fmla="*/ 0 h 1172477"/>
              <a:gd name="csX1" fmla="*/ 312062 w 312061"/>
              <a:gd name="csY1" fmla="*/ 1172478 h 1172477"/>
              <a:gd name="csX2" fmla="*/ 0 w 312061"/>
              <a:gd name="csY2" fmla="*/ 1172478 h 1172477"/>
              <a:gd name="csX3" fmla="*/ 0 w 312061"/>
              <a:gd name="csY3" fmla="*/ 311750 h 1172477"/>
              <a:gd name="csX4" fmla="*/ 312062 w 312061"/>
              <a:gd name="csY4" fmla="*/ 0 h 117247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</a:cxnLst>
            <a:rect l="l" t="t" r="r" b="b"/>
            <a:pathLst>
              <a:path w="312061" h="1172477">
                <a:moveTo>
                  <a:pt x="312062" y="0"/>
                </a:moveTo>
                <a:lnTo>
                  <a:pt x="312062" y="1172478"/>
                </a:lnTo>
                <a:lnTo>
                  <a:pt x="0" y="1172478"/>
                </a:lnTo>
                <a:lnTo>
                  <a:pt x="0" y="311750"/>
                </a:lnTo>
                <a:lnTo>
                  <a:pt x="312062" y="0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Freeform 8">
            <a:extLst>
              <a:ext uri="{FF2B5EF4-FFF2-40B4-BE49-F238E27FC236}">
                <a16:creationId xmlns:a16="http://schemas.microsoft.com/office/drawing/2014/main" id="{B6EC9581-6442-9A90-C1A9-BF6BC91C6D07}"/>
              </a:ext>
            </a:extLst>
          </xdr:cNvPr>
          <xdr:cNvSpPr/>
        </xdr:nvSpPr>
        <xdr:spPr>
          <a:xfrm>
            <a:off x="4687970" y="3154063"/>
            <a:ext cx="768379" cy="767420"/>
          </a:xfrm>
          <a:custGeom>
            <a:avLst/>
            <a:gdLst>
              <a:gd name="csX0" fmla="*/ 768302 w 768379"/>
              <a:gd name="csY0" fmla="*/ 0 h 767420"/>
              <a:gd name="csX1" fmla="*/ 375096 w 768379"/>
              <a:gd name="csY1" fmla="*/ 396907 h 767420"/>
              <a:gd name="csX2" fmla="*/ 364370 w 768379"/>
              <a:gd name="csY2" fmla="*/ 407697 h 767420"/>
              <a:gd name="csX3" fmla="*/ 251748 w 768379"/>
              <a:gd name="csY3" fmla="*/ 521420 h 767420"/>
              <a:gd name="csX4" fmla="*/ 157002 w 768379"/>
              <a:gd name="csY4" fmla="*/ 617057 h 767420"/>
              <a:gd name="csX5" fmla="*/ 8083 w 768379"/>
              <a:gd name="csY5" fmla="*/ 767420 h 767420"/>
              <a:gd name="csX6" fmla="*/ 157002 w 768379"/>
              <a:gd name="csY6" fmla="*/ 540439 h 767420"/>
              <a:gd name="csX7" fmla="*/ 242810 w 768379"/>
              <a:gd name="csY7" fmla="*/ 396907 h 767420"/>
              <a:gd name="csX8" fmla="*/ 0 w 768379"/>
              <a:gd name="csY8" fmla="*/ 0 h 767420"/>
              <a:gd name="csX9" fmla="*/ 768379 w 768379"/>
              <a:gd name="csY9" fmla="*/ 0 h 7674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768379" h="767420">
                <a:moveTo>
                  <a:pt x="768302" y="0"/>
                </a:moveTo>
                <a:lnTo>
                  <a:pt x="375096" y="396907"/>
                </a:lnTo>
                <a:lnTo>
                  <a:pt x="364370" y="407697"/>
                </a:lnTo>
                <a:lnTo>
                  <a:pt x="251748" y="521420"/>
                </a:lnTo>
                <a:lnTo>
                  <a:pt x="157002" y="617057"/>
                </a:lnTo>
                <a:lnTo>
                  <a:pt x="8083" y="767420"/>
                </a:lnTo>
                <a:cubicBezTo>
                  <a:pt x="65599" y="680090"/>
                  <a:pt x="115576" y="605257"/>
                  <a:pt x="157002" y="540439"/>
                </a:cubicBezTo>
                <a:cubicBezTo>
                  <a:pt x="191901" y="486100"/>
                  <a:pt x="220658" y="438670"/>
                  <a:pt x="242810" y="396907"/>
                </a:cubicBezTo>
                <a:cubicBezTo>
                  <a:pt x="352634" y="189565"/>
                  <a:pt x="298538" y="118226"/>
                  <a:pt x="0" y="0"/>
                </a:cubicBezTo>
                <a:lnTo>
                  <a:pt x="768379" y="0"/>
                </a:lnTo>
                <a:close/>
              </a:path>
            </a:pathLst>
          </a:custGeom>
          <a:solidFill>
            <a:srgbClr val="FCD00E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aphic 4">
            <a:extLst>
              <a:ext uri="{FF2B5EF4-FFF2-40B4-BE49-F238E27FC236}">
                <a16:creationId xmlns:a16="http://schemas.microsoft.com/office/drawing/2014/main" id="{6720371A-58F6-EDE0-223E-0422D89670BB}"/>
              </a:ext>
            </a:extLst>
          </xdr:cNvPr>
          <xdr:cNvGrpSpPr/>
        </xdr:nvGrpSpPr>
        <xdr:grpSpPr>
          <a:xfrm>
            <a:off x="5460469" y="3155926"/>
            <a:ext cx="4554393" cy="1616970"/>
            <a:chOff x="5460469" y="3155926"/>
            <a:chExt cx="4554393" cy="1616970"/>
          </a:xfrm>
          <a:solidFill>
            <a:srgbClr val="3B54A4"/>
          </a:solidFill>
        </xdr:grpSpPr>
        <xdr:sp macro="" textlink="">
          <xdr:nvSpPr>
            <xdr:cNvPr id="7" name="Freeform 10">
              <a:extLst>
                <a:ext uri="{FF2B5EF4-FFF2-40B4-BE49-F238E27FC236}">
                  <a16:creationId xmlns:a16="http://schemas.microsoft.com/office/drawing/2014/main" id="{6E0BFAE5-D737-BE7E-0343-E4ECA4449797}"/>
                </a:ext>
              </a:extLst>
            </xdr:cNvPr>
            <xdr:cNvSpPr/>
          </xdr:nvSpPr>
          <xdr:spPr>
            <a:xfrm>
              <a:off x="5460469" y="3529856"/>
              <a:ext cx="1071814" cy="1243040"/>
            </a:xfrm>
            <a:custGeom>
              <a:avLst/>
              <a:gdLst>
                <a:gd name="csX0" fmla="*/ 310896 w 1071814"/>
                <a:gd name="csY0" fmla="*/ 829832 h 1243040"/>
                <a:gd name="csX1" fmla="*/ 353100 w 1071814"/>
                <a:gd name="csY1" fmla="*/ 945652 h 1243040"/>
                <a:gd name="csX2" fmla="*/ 564820 w 1071814"/>
                <a:gd name="csY2" fmla="*/ 1006822 h 1243040"/>
                <a:gd name="csX3" fmla="*/ 708688 w 1071814"/>
                <a:gd name="csY3" fmla="*/ 980040 h 1243040"/>
                <a:gd name="csX4" fmla="*/ 762239 w 1071814"/>
                <a:gd name="csY4" fmla="*/ 899386 h 1243040"/>
                <a:gd name="csX5" fmla="*/ 718947 w 1071814"/>
                <a:gd name="csY5" fmla="*/ 821293 h 1243040"/>
                <a:gd name="csX6" fmla="*/ 398569 w 1071814"/>
                <a:gd name="csY6" fmla="*/ 728917 h 1243040"/>
                <a:gd name="csX7" fmla="*/ 117519 w 1071814"/>
                <a:gd name="csY7" fmla="*/ 605413 h 1243040"/>
                <a:gd name="csX8" fmla="*/ 35675 w 1071814"/>
                <a:gd name="csY8" fmla="*/ 395044 h 1243040"/>
                <a:gd name="csX9" fmla="*/ 163376 w 1071814"/>
                <a:gd name="csY9" fmla="*/ 116518 h 1243040"/>
                <a:gd name="csX10" fmla="*/ 522616 w 1071814"/>
                <a:gd name="csY10" fmla="*/ 0 h 1243040"/>
                <a:gd name="csX11" fmla="*/ 880768 w 1071814"/>
                <a:gd name="csY11" fmla="*/ 87563 h 1243040"/>
                <a:gd name="csX12" fmla="*/ 1039636 w 1071814"/>
                <a:gd name="csY12" fmla="*/ 389920 h 1243040"/>
                <a:gd name="csX13" fmla="*/ 733248 w 1071814"/>
                <a:gd name="csY13" fmla="*/ 389920 h 1243040"/>
                <a:gd name="csX14" fmla="*/ 699827 w 1071814"/>
                <a:gd name="csY14" fmla="*/ 296457 h 1243040"/>
                <a:gd name="csX15" fmla="*/ 526969 w 1071814"/>
                <a:gd name="csY15" fmla="*/ 234123 h 1243040"/>
                <a:gd name="csX16" fmla="*/ 383490 w 1071814"/>
                <a:gd name="csY16" fmla="*/ 265251 h 1243040"/>
                <a:gd name="csX17" fmla="*/ 340898 w 1071814"/>
                <a:gd name="csY17" fmla="*/ 338221 h 1243040"/>
                <a:gd name="csX18" fmla="*/ 386366 w 1071814"/>
                <a:gd name="csY18" fmla="*/ 414450 h 1243040"/>
                <a:gd name="csX19" fmla="*/ 706745 w 1071814"/>
                <a:gd name="csY19" fmla="*/ 499452 h 1243040"/>
                <a:gd name="csX20" fmla="*/ 981576 w 1071814"/>
                <a:gd name="csY20" fmla="*/ 629166 h 1243040"/>
                <a:gd name="csX21" fmla="*/ 1071814 w 1071814"/>
                <a:gd name="csY21" fmla="*/ 849084 h 1243040"/>
                <a:gd name="csX22" fmla="*/ 941937 w 1071814"/>
                <a:gd name="csY22" fmla="*/ 1133121 h 1243040"/>
                <a:gd name="csX23" fmla="*/ 540881 w 1071814"/>
                <a:gd name="csY23" fmla="*/ 1243041 h 1243040"/>
                <a:gd name="csX24" fmla="*/ 132131 w 1071814"/>
                <a:gd name="csY24" fmla="*/ 1126523 h 1243040"/>
                <a:gd name="csX25" fmla="*/ 0 w 1071814"/>
                <a:gd name="csY25" fmla="*/ 829677 h 1243040"/>
                <a:gd name="csX26" fmla="*/ 310818 w 1071814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4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5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7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7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8" y="1243041"/>
                    <a:pt x="219803" y="1204227"/>
                    <a:pt x="132131" y="1126523"/>
                  </a:cubicBezTo>
                  <a:cubicBezTo>
                    <a:pt x="44070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" name="Freeform 11">
              <a:extLst>
                <a:ext uri="{FF2B5EF4-FFF2-40B4-BE49-F238E27FC236}">
                  <a16:creationId xmlns:a16="http://schemas.microsoft.com/office/drawing/2014/main" id="{9BD26DE7-0F29-656F-23B3-450F16F95641}"/>
                </a:ext>
              </a:extLst>
            </xdr:cNvPr>
            <xdr:cNvSpPr/>
          </xdr:nvSpPr>
          <xdr:spPr>
            <a:xfrm>
              <a:off x="6687187" y="3529856"/>
              <a:ext cx="1071813" cy="1243040"/>
            </a:xfrm>
            <a:custGeom>
              <a:avLst/>
              <a:gdLst>
                <a:gd name="csX0" fmla="*/ 310896 w 1071813"/>
                <a:gd name="csY0" fmla="*/ 829832 h 1243040"/>
                <a:gd name="csX1" fmla="*/ 353100 w 1071813"/>
                <a:gd name="csY1" fmla="*/ 945652 h 1243040"/>
                <a:gd name="csX2" fmla="*/ 564820 w 1071813"/>
                <a:gd name="csY2" fmla="*/ 1006822 h 1243040"/>
                <a:gd name="csX3" fmla="*/ 708688 w 1071813"/>
                <a:gd name="csY3" fmla="*/ 980040 h 1243040"/>
                <a:gd name="csX4" fmla="*/ 762239 w 1071813"/>
                <a:gd name="csY4" fmla="*/ 899386 h 1243040"/>
                <a:gd name="csX5" fmla="*/ 718947 w 1071813"/>
                <a:gd name="csY5" fmla="*/ 821293 h 1243040"/>
                <a:gd name="csX6" fmla="*/ 398569 w 1071813"/>
                <a:gd name="csY6" fmla="*/ 728917 h 1243040"/>
                <a:gd name="csX7" fmla="*/ 117519 w 1071813"/>
                <a:gd name="csY7" fmla="*/ 605413 h 1243040"/>
                <a:gd name="csX8" fmla="*/ 35675 w 1071813"/>
                <a:gd name="csY8" fmla="*/ 395044 h 1243040"/>
                <a:gd name="csX9" fmla="*/ 163376 w 1071813"/>
                <a:gd name="csY9" fmla="*/ 116518 h 1243040"/>
                <a:gd name="csX10" fmla="*/ 522616 w 1071813"/>
                <a:gd name="csY10" fmla="*/ 0 h 1243040"/>
                <a:gd name="csX11" fmla="*/ 880768 w 1071813"/>
                <a:gd name="csY11" fmla="*/ 87563 h 1243040"/>
                <a:gd name="csX12" fmla="*/ 1039636 w 1071813"/>
                <a:gd name="csY12" fmla="*/ 389920 h 1243040"/>
                <a:gd name="csX13" fmla="*/ 733248 w 1071813"/>
                <a:gd name="csY13" fmla="*/ 389920 h 1243040"/>
                <a:gd name="csX14" fmla="*/ 699827 w 1071813"/>
                <a:gd name="csY14" fmla="*/ 296457 h 1243040"/>
                <a:gd name="csX15" fmla="*/ 526969 w 1071813"/>
                <a:gd name="csY15" fmla="*/ 234123 h 1243040"/>
                <a:gd name="csX16" fmla="*/ 383490 w 1071813"/>
                <a:gd name="csY16" fmla="*/ 265251 h 1243040"/>
                <a:gd name="csX17" fmla="*/ 340898 w 1071813"/>
                <a:gd name="csY17" fmla="*/ 338221 h 1243040"/>
                <a:gd name="csX18" fmla="*/ 386366 w 1071813"/>
                <a:gd name="csY18" fmla="*/ 414450 h 1243040"/>
                <a:gd name="csX19" fmla="*/ 706745 w 1071813"/>
                <a:gd name="csY19" fmla="*/ 499452 h 1243040"/>
                <a:gd name="csX20" fmla="*/ 981576 w 1071813"/>
                <a:gd name="csY20" fmla="*/ 629166 h 1243040"/>
                <a:gd name="csX21" fmla="*/ 1071814 w 1071813"/>
                <a:gd name="csY21" fmla="*/ 849084 h 1243040"/>
                <a:gd name="csX22" fmla="*/ 941937 w 1071813"/>
                <a:gd name="csY22" fmla="*/ 1133121 h 1243040"/>
                <a:gd name="csX23" fmla="*/ 540881 w 1071813"/>
                <a:gd name="csY23" fmla="*/ 1243041 h 1243040"/>
                <a:gd name="csX24" fmla="*/ 132131 w 1071813"/>
                <a:gd name="csY24" fmla="*/ 1126523 h 1243040"/>
                <a:gd name="csX25" fmla="*/ 0 w 1071813"/>
                <a:gd name="csY25" fmla="*/ 829677 h 1243040"/>
                <a:gd name="csX26" fmla="*/ 310818 w 1071813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3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4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6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6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7" y="1243041"/>
                    <a:pt x="219803" y="1204227"/>
                    <a:pt x="132131" y="1126523"/>
                  </a:cubicBezTo>
                  <a:cubicBezTo>
                    <a:pt x="44069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" name="Freeform 12">
              <a:extLst>
                <a:ext uri="{FF2B5EF4-FFF2-40B4-BE49-F238E27FC236}">
                  <a16:creationId xmlns:a16="http://schemas.microsoft.com/office/drawing/2014/main" id="{5FC429ED-6712-0518-F541-351A1D753468}"/>
                </a:ext>
              </a:extLst>
            </xdr:cNvPr>
            <xdr:cNvSpPr/>
          </xdr:nvSpPr>
          <xdr:spPr>
            <a:xfrm>
              <a:off x="7988442" y="3155926"/>
              <a:ext cx="1054714" cy="1577457"/>
            </a:xfrm>
            <a:custGeom>
              <a:avLst/>
              <a:gdLst>
                <a:gd name="csX0" fmla="*/ 642933 w 1054714"/>
                <a:gd name="csY0" fmla="*/ 377267 h 1577457"/>
                <a:gd name="csX1" fmla="*/ 839652 w 1054714"/>
                <a:gd name="csY1" fmla="*/ 414994 h 1577457"/>
                <a:gd name="csX2" fmla="*/ 984996 w 1054714"/>
                <a:gd name="csY2" fmla="*/ 529726 h 1577457"/>
                <a:gd name="csX3" fmla="*/ 1044066 w 1054714"/>
                <a:gd name="csY3" fmla="*/ 664564 h 1577457"/>
                <a:gd name="csX4" fmla="*/ 1054714 w 1054714"/>
                <a:gd name="csY4" fmla="*/ 890304 h 1577457"/>
                <a:gd name="csX5" fmla="*/ 1054714 w 1054714"/>
                <a:gd name="csY5" fmla="*/ 1577458 h 1577457"/>
                <a:gd name="csX6" fmla="*/ 741720 w 1054714"/>
                <a:gd name="csY6" fmla="*/ 1577458 h 1577457"/>
                <a:gd name="csX7" fmla="*/ 741720 w 1054714"/>
                <a:gd name="csY7" fmla="*/ 865696 h 1577457"/>
                <a:gd name="csX8" fmla="*/ 709776 w 1054714"/>
                <a:gd name="csY8" fmla="*/ 713237 h 1577457"/>
                <a:gd name="csX9" fmla="*/ 551219 w 1054714"/>
                <a:gd name="csY9" fmla="*/ 631495 h 1577457"/>
                <a:gd name="csX10" fmla="*/ 367712 w 1054714"/>
                <a:gd name="csY10" fmla="*/ 712460 h 1577457"/>
                <a:gd name="csX11" fmla="*/ 305300 w 1054714"/>
                <a:gd name="csY11" fmla="*/ 944099 h 1577457"/>
                <a:gd name="csX12" fmla="*/ 305300 w 1054714"/>
                <a:gd name="csY12" fmla="*/ 1577380 h 1577457"/>
                <a:gd name="csX13" fmla="*/ 0 w 1054714"/>
                <a:gd name="csY13" fmla="*/ 1577380 h 1577457"/>
                <a:gd name="csX14" fmla="*/ 0 w 1054714"/>
                <a:gd name="csY14" fmla="*/ 0 h 1577457"/>
                <a:gd name="csX15" fmla="*/ 305300 w 1054714"/>
                <a:gd name="csY15" fmla="*/ 0 h 1577457"/>
                <a:gd name="csX16" fmla="*/ 305300 w 1054714"/>
                <a:gd name="csY16" fmla="*/ 559613 h 1577457"/>
                <a:gd name="csX17" fmla="*/ 459038 w 1054714"/>
                <a:gd name="csY17" fmla="*/ 417400 h 1577457"/>
                <a:gd name="csX18" fmla="*/ 642855 w 1054714"/>
                <a:gd name="csY18" fmla="*/ 377112 h 1577457"/>
                <a:gd name="csX19" fmla="*/ 642855 w 1054714"/>
                <a:gd name="csY19" fmla="*/ 377112 h 15774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</a:cxnLst>
              <a:rect l="l" t="t" r="r" b="b"/>
              <a:pathLst>
                <a:path w="1054714" h="1577457">
                  <a:moveTo>
                    <a:pt x="642933" y="377267"/>
                  </a:moveTo>
                  <a:cubicBezTo>
                    <a:pt x="715216" y="377267"/>
                    <a:pt x="780893" y="389765"/>
                    <a:pt x="839652" y="414994"/>
                  </a:cubicBezTo>
                  <a:cubicBezTo>
                    <a:pt x="898723" y="439912"/>
                    <a:pt x="947145" y="478027"/>
                    <a:pt x="984996" y="529726"/>
                  </a:cubicBezTo>
                  <a:cubicBezTo>
                    <a:pt x="1017252" y="573353"/>
                    <a:pt x="1036760" y="618376"/>
                    <a:pt x="1044066" y="664564"/>
                  </a:cubicBezTo>
                  <a:cubicBezTo>
                    <a:pt x="1051062" y="710753"/>
                    <a:pt x="1054714" y="785896"/>
                    <a:pt x="1054714" y="890304"/>
                  </a:cubicBezTo>
                  <a:lnTo>
                    <a:pt x="1054714" y="1577458"/>
                  </a:lnTo>
                  <a:lnTo>
                    <a:pt x="741720" y="1577458"/>
                  </a:lnTo>
                  <a:lnTo>
                    <a:pt x="741720" y="865696"/>
                  </a:lnTo>
                  <a:cubicBezTo>
                    <a:pt x="741720" y="802663"/>
                    <a:pt x="731072" y="751740"/>
                    <a:pt x="709776" y="713237"/>
                  </a:cubicBezTo>
                  <a:cubicBezTo>
                    <a:pt x="681873" y="658665"/>
                    <a:pt x="629020" y="631495"/>
                    <a:pt x="551219" y="631495"/>
                  </a:cubicBezTo>
                  <a:cubicBezTo>
                    <a:pt x="473417" y="631495"/>
                    <a:pt x="409605" y="658587"/>
                    <a:pt x="367712" y="712460"/>
                  </a:cubicBezTo>
                  <a:cubicBezTo>
                    <a:pt x="326207" y="766722"/>
                    <a:pt x="305300" y="843650"/>
                    <a:pt x="305300" y="944099"/>
                  </a:cubicBezTo>
                  <a:lnTo>
                    <a:pt x="305300" y="1577380"/>
                  </a:lnTo>
                  <a:lnTo>
                    <a:pt x="0" y="1577380"/>
                  </a:lnTo>
                  <a:lnTo>
                    <a:pt x="0" y="0"/>
                  </a:lnTo>
                  <a:lnTo>
                    <a:pt x="305300" y="0"/>
                  </a:lnTo>
                  <a:lnTo>
                    <a:pt x="305300" y="559613"/>
                  </a:lnTo>
                  <a:cubicBezTo>
                    <a:pt x="349680" y="491456"/>
                    <a:pt x="400745" y="444182"/>
                    <a:pt x="459038" y="417400"/>
                  </a:cubicBezTo>
                  <a:cubicBezTo>
                    <a:pt x="517409" y="390619"/>
                    <a:pt x="578655" y="377112"/>
                    <a:pt x="642855" y="377112"/>
                  </a:cubicBezTo>
                  <a:lnTo>
                    <a:pt x="642855" y="377112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0" name="Freeform 13">
              <a:extLst>
                <a:ext uri="{FF2B5EF4-FFF2-40B4-BE49-F238E27FC236}">
                  <a16:creationId xmlns:a16="http://schemas.microsoft.com/office/drawing/2014/main" id="{C986444D-1AEC-35F8-310C-7F3BF537F83C}"/>
                </a:ext>
              </a:extLst>
            </xdr:cNvPr>
            <xdr:cNvSpPr/>
          </xdr:nvSpPr>
          <xdr:spPr>
            <a:xfrm>
              <a:off x="9183682" y="3238289"/>
              <a:ext cx="831180" cy="1511917"/>
            </a:xfrm>
            <a:custGeom>
              <a:avLst/>
              <a:gdLst>
                <a:gd name="csX0" fmla="*/ 831181 w 831180"/>
                <a:gd name="csY0" fmla="*/ 551384 h 1511917"/>
                <a:gd name="csX1" fmla="*/ 831181 w 831180"/>
                <a:gd name="csY1" fmla="*/ 324403 h 1511917"/>
                <a:gd name="csX2" fmla="*/ 493470 w 831180"/>
                <a:gd name="csY2" fmla="*/ 324403 h 1511917"/>
                <a:gd name="csX3" fmla="*/ 493470 w 831180"/>
                <a:gd name="csY3" fmla="*/ 0 h 1511917"/>
                <a:gd name="csX4" fmla="*/ 199051 w 831180"/>
                <a:gd name="csY4" fmla="*/ 0 h 1511917"/>
                <a:gd name="csX5" fmla="*/ 199051 w 831180"/>
                <a:gd name="csY5" fmla="*/ 324403 h 1511917"/>
                <a:gd name="csX6" fmla="*/ 0 w 831180"/>
                <a:gd name="csY6" fmla="*/ 324403 h 1511917"/>
                <a:gd name="csX7" fmla="*/ 0 w 831180"/>
                <a:gd name="csY7" fmla="*/ 551384 h 1511917"/>
                <a:gd name="csX8" fmla="*/ 199051 w 831180"/>
                <a:gd name="csY8" fmla="*/ 551384 h 1511917"/>
                <a:gd name="csX9" fmla="*/ 199051 w 831180"/>
                <a:gd name="csY9" fmla="*/ 996575 h 1511917"/>
                <a:gd name="csX10" fmla="*/ 201228 w 831180"/>
                <a:gd name="csY10" fmla="*/ 1184199 h 1511917"/>
                <a:gd name="csX11" fmla="*/ 246619 w 831180"/>
                <a:gd name="csY11" fmla="*/ 1346906 h 1511917"/>
                <a:gd name="csX12" fmla="*/ 385744 w 831180"/>
                <a:gd name="csY12" fmla="*/ 1470643 h 1511917"/>
                <a:gd name="csX13" fmla="*/ 593578 w 831180"/>
                <a:gd name="csY13" fmla="*/ 1511630 h 1511917"/>
                <a:gd name="csX14" fmla="*/ 831181 w 831180"/>
                <a:gd name="csY14" fmla="*/ 1491680 h 1511917"/>
                <a:gd name="csX15" fmla="*/ 831181 w 831180"/>
                <a:gd name="csY15" fmla="*/ 1247465 h 1511917"/>
                <a:gd name="csX16" fmla="*/ 641689 w 831180"/>
                <a:gd name="csY16" fmla="*/ 1256004 h 1511917"/>
                <a:gd name="csX17" fmla="*/ 517253 w 831180"/>
                <a:gd name="csY17" fmla="*/ 1189090 h 1511917"/>
                <a:gd name="csX18" fmla="*/ 495102 w 831180"/>
                <a:gd name="csY18" fmla="*/ 1101993 h 1511917"/>
                <a:gd name="csX19" fmla="*/ 493470 w 831180"/>
                <a:gd name="csY19" fmla="*/ 979342 h 1511917"/>
                <a:gd name="csX20" fmla="*/ 493470 w 831180"/>
                <a:gd name="csY20" fmla="*/ 551384 h 1511917"/>
                <a:gd name="csX21" fmla="*/ 831181 w 831180"/>
                <a:gd name="csY21" fmla="*/ 551384 h 15119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831180" h="1511917">
                  <a:moveTo>
                    <a:pt x="831181" y="551384"/>
                  </a:moveTo>
                  <a:lnTo>
                    <a:pt x="831181" y="324403"/>
                  </a:lnTo>
                  <a:lnTo>
                    <a:pt x="493470" y="324403"/>
                  </a:lnTo>
                  <a:lnTo>
                    <a:pt x="493470" y="0"/>
                  </a:lnTo>
                  <a:lnTo>
                    <a:pt x="199051" y="0"/>
                  </a:lnTo>
                  <a:lnTo>
                    <a:pt x="199051" y="324403"/>
                  </a:lnTo>
                  <a:lnTo>
                    <a:pt x="0" y="324403"/>
                  </a:lnTo>
                  <a:lnTo>
                    <a:pt x="0" y="551384"/>
                  </a:lnTo>
                  <a:lnTo>
                    <a:pt x="199051" y="551384"/>
                  </a:lnTo>
                  <a:lnTo>
                    <a:pt x="199051" y="996575"/>
                  </a:lnTo>
                  <a:cubicBezTo>
                    <a:pt x="199051" y="1066595"/>
                    <a:pt x="199751" y="1129007"/>
                    <a:pt x="201228" y="1184199"/>
                  </a:cubicBezTo>
                  <a:cubicBezTo>
                    <a:pt x="202704" y="1239315"/>
                    <a:pt x="217938" y="1293576"/>
                    <a:pt x="246619" y="1346906"/>
                  </a:cubicBezTo>
                  <a:cubicBezTo>
                    <a:pt x="278407" y="1403884"/>
                    <a:pt x="324731" y="1445026"/>
                    <a:pt x="385744" y="1470643"/>
                  </a:cubicBezTo>
                  <a:cubicBezTo>
                    <a:pt x="446758" y="1496260"/>
                    <a:pt x="516010" y="1509845"/>
                    <a:pt x="593578" y="1511630"/>
                  </a:cubicBezTo>
                  <a:cubicBezTo>
                    <a:pt x="671147" y="1513415"/>
                    <a:pt x="750348" y="1506895"/>
                    <a:pt x="831181" y="1491680"/>
                  </a:cubicBezTo>
                  <a:lnTo>
                    <a:pt x="831181" y="1247465"/>
                  </a:lnTo>
                  <a:cubicBezTo>
                    <a:pt x="761773" y="1256703"/>
                    <a:pt x="698739" y="1259653"/>
                    <a:pt x="641689" y="1256004"/>
                  </a:cubicBezTo>
                  <a:cubicBezTo>
                    <a:pt x="584640" y="1252356"/>
                    <a:pt x="543213" y="1230077"/>
                    <a:pt x="517253" y="1189090"/>
                  </a:cubicBezTo>
                  <a:cubicBezTo>
                    <a:pt x="503419" y="1167510"/>
                    <a:pt x="496190" y="1138477"/>
                    <a:pt x="495102" y="1101993"/>
                  </a:cubicBezTo>
                  <a:cubicBezTo>
                    <a:pt x="494014" y="1065741"/>
                    <a:pt x="493470" y="1024676"/>
                    <a:pt x="493470" y="979342"/>
                  </a:cubicBezTo>
                  <a:lnTo>
                    <a:pt x="493470" y="551384"/>
                  </a:lnTo>
                  <a:lnTo>
                    <a:pt x="831181" y="551384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81E79-72FF-493E-80B5-1AB2BB7A7B15}">
  <sheetPr>
    <pageSetUpPr fitToPage="1"/>
  </sheetPr>
  <dimension ref="A1:V54"/>
  <sheetViews>
    <sheetView tabSelected="1" zoomScale="60" zoomScaleNormal="60" workbookViewId="0"/>
  </sheetViews>
  <sheetFormatPr defaultColWidth="0" defaultRowHeight="12.5" customHeight="1" zeroHeight="1" x14ac:dyDescent="0.25"/>
  <cols>
    <col min="1" max="1" width="1.6328125" style="5" customWidth="1"/>
    <col min="2" max="14" width="10" style="2" customWidth="1"/>
    <col min="15" max="15" width="17.08984375" style="2" customWidth="1"/>
    <col min="16" max="21" width="10" style="2" customWidth="1"/>
    <col min="22" max="22" width="9.1796875" style="2" customWidth="1"/>
    <col min="23" max="16384" width="10" style="2" hidden="1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3"/>
      <c r="B20" s="4"/>
      <c r="C20" s="4"/>
      <c r="D20" s="4"/>
      <c r="E20" s="4"/>
      <c r="F20" s="4"/>
      <c r="G20" s="4"/>
      <c r="H20" s="4"/>
    </row>
    <row r="21" spans="1:15" x14ac:dyDescent="0.25"/>
    <row r="22" spans="1:15" x14ac:dyDescent="0.25"/>
    <row r="23" spans="1:15" x14ac:dyDescent="0.25"/>
    <row r="24" spans="1:15" x14ac:dyDescent="0.25"/>
    <row r="25" spans="1:15" x14ac:dyDescent="0.25"/>
    <row r="26" spans="1:15" x14ac:dyDescent="0.25"/>
    <row r="27" spans="1:15" x14ac:dyDescent="0.25"/>
    <row r="28" spans="1:15" x14ac:dyDescent="0.25"/>
    <row r="29" spans="1:15" x14ac:dyDescent="0.25"/>
    <row r="30" spans="1:15" x14ac:dyDescent="0.25"/>
    <row r="31" spans="1:15" x14ac:dyDescent="0.25"/>
    <row r="32" spans="1:15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</sheetData>
  <pageMargins left="0.7" right="0.7" top="0.75" bottom="0.75" header="0.3" footer="0.3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B3D0-A235-4CD8-8072-0345E9E056E1}">
  <sheetPr>
    <pageSetUpPr fitToPage="1"/>
  </sheetPr>
  <dimension ref="B4:N34"/>
  <sheetViews>
    <sheetView showGridLines="0" zoomScale="70" zoomScaleNormal="70" workbookViewId="0"/>
  </sheetViews>
  <sheetFormatPr defaultRowHeight="14.5" x14ac:dyDescent="0.35"/>
  <cols>
    <col min="1" max="1" width="1.453125" customWidth="1"/>
    <col min="2" max="2" width="43.6328125" customWidth="1"/>
    <col min="3" max="3" width="10.90625" style="107" customWidth="1"/>
    <col min="4" max="5" width="16.36328125" customWidth="1"/>
    <col min="6" max="6" width="12.7265625" customWidth="1"/>
    <col min="7" max="7" width="2.1796875" customWidth="1"/>
    <col min="8" max="12" width="14.54296875" customWidth="1"/>
    <col min="13" max="14" width="12.7265625" customWidth="1"/>
  </cols>
  <sheetData>
    <row r="4" spans="2:14" x14ac:dyDescent="0.35">
      <c r="B4" s="6"/>
    </row>
    <row r="5" spans="2:14" s="6" customFormat="1" x14ac:dyDescent="0.35">
      <c r="B5" s="7" t="s">
        <v>0</v>
      </c>
      <c r="C5" s="8" t="s">
        <v>1</v>
      </c>
      <c r="D5" s="9" t="s">
        <v>2</v>
      </c>
      <c r="E5" s="9" t="s">
        <v>3</v>
      </c>
      <c r="F5" s="9" t="s">
        <v>4</v>
      </c>
      <c r="G5"/>
      <c r="H5" s="9" t="s">
        <v>5</v>
      </c>
      <c r="I5" s="9" t="s">
        <v>180</v>
      </c>
      <c r="J5" s="9" t="s">
        <v>6</v>
      </c>
      <c r="K5" s="9" t="s">
        <v>7</v>
      </c>
      <c r="L5" s="9" t="s">
        <v>181</v>
      </c>
      <c r="M5" s="9" t="s">
        <v>4</v>
      </c>
      <c r="N5" s="9" t="s">
        <v>8</v>
      </c>
    </row>
    <row r="6" spans="2:14" x14ac:dyDescent="0.35">
      <c r="B6" s="10" t="s">
        <v>9</v>
      </c>
      <c r="C6" s="108" t="s">
        <v>10</v>
      </c>
      <c r="D6" s="11">
        <v>53.23</v>
      </c>
      <c r="E6" s="11">
        <v>68.551542999999995</v>
      </c>
      <c r="F6" s="12">
        <f>E6/D6-1</f>
        <v>0.28783661469096367</v>
      </c>
      <c r="H6" s="11">
        <v>53.23</v>
      </c>
      <c r="I6" s="11">
        <v>56.045521999999998</v>
      </c>
      <c r="J6" s="11">
        <v>63.728208000000002</v>
      </c>
      <c r="K6" s="11">
        <v>68.551542999999995</v>
      </c>
      <c r="L6" s="11">
        <v>74.600587000000004</v>
      </c>
      <c r="M6" s="12">
        <f>L6/I6-1</f>
        <v>0.33107132091659364</v>
      </c>
      <c r="N6" s="12">
        <f>L6/K6-1</f>
        <v>8.824081465241429E-2</v>
      </c>
    </row>
    <row r="7" spans="2:14" x14ac:dyDescent="0.35">
      <c r="B7" s="10" t="s">
        <v>11</v>
      </c>
      <c r="C7" s="108" t="s">
        <v>10</v>
      </c>
      <c r="D7" s="11">
        <v>9.16</v>
      </c>
      <c r="E7" s="11">
        <v>11.756885</v>
      </c>
      <c r="F7" s="12">
        <f>E7/D7-1</f>
        <v>0.28350272925764197</v>
      </c>
      <c r="H7" s="11">
        <v>9.16</v>
      </c>
      <c r="I7" s="11">
        <v>9.6933410000000002</v>
      </c>
      <c r="J7" s="11">
        <v>11.174296</v>
      </c>
      <c r="K7" s="11">
        <v>11.756885</v>
      </c>
      <c r="L7" s="11">
        <v>12.252525</v>
      </c>
      <c r="M7" s="12">
        <f t="shared" ref="M7:M8" si="0">L7/I7-1</f>
        <v>0.26401464675595343</v>
      </c>
      <c r="N7" s="12">
        <f t="shared" ref="N7:N8" si="1">L7/K7-1</f>
        <v>4.2157425202338894E-2</v>
      </c>
    </row>
    <row r="8" spans="2:14" x14ac:dyDescent="0.35">
      <c r="B8" s="10" t="s">
        <v>12</v>
      </c>
      <c r="C8" s="108" t="s">
        <v>10</v>
      </c>
      <c r="D8" s="11">
        <v>1.9</v>
      </c>
      <c r="E8" s="11">
        <v>3.2503820000000001</v>
      </c>
      <c r="F8" s="12">
        <f>E8/D8-1</f>
        <v>0.71072736842105266</v>
      </c>
      <c r="H8" s="11">
        <v>1.9</v>
      </c>
      <c r="I8" s="11">
        <v>1.654482</v>
      </c>
      <c r="J8" s="11">
        <v>2.8735840000000001</v>
      </c>
      <c r="K8" s="11">
        <v>3.2503820000000001</v>
      </c>
      <c r="L8" s="11">
        <v>3.4866290000000002</v>
      </c>
      <c r="M8" s="12">
        <f t="shared" si="0"/>
        <v>1.1073840634107839</v>
      </c>
      <c r="N8" s="12">
        <f t="shared" si="1"/>
        <v>7.2682841586004354E-2</v>
      </c>
    </row>
    <row r="9" spans="2:14" x14ac:dyDescent="0.35">
      <c r="B9" s="14" t="s">
        <v>13</v>
      </c>
      <c r="C9" s="109"/>
      <c r="D9" s="13"/>
      <c r="E9" s="13"/>
      <c r="F9" s="13"/>
      <c r="H9" s="13"/>
      <c r="I9" s="13"/>
      <c r="J9" s="13"/>
      <c r="K9" s="13"/>
      <c r="L9" s="13"/>
      <c r="M9" s="13"/>
      <c r="N9" s="13"/>
    </row>
    <row r="10" spans="2:14" x14ac:dyDescent="0.35">
      <c r="B10" s="10" t="s">
        <v>14</v>
      </c>
      <c r="C10" s="109" t="s">
        <v>15</v>
      </c>
      <c r="D10" s="16">
        <v>9857.7520000000004</v>
      </c>
      <c r="E10" s="16">
        <v>12810.1895047</v>
      </c>
      <c r="F10" s="12">
        <f>E10/D10-1</f>
        <v>0.29950413691681432</v>
      </c>
      <c r="H10" s="16">
        <v>2637.0054218</v>
      </c>
      <c r="I10" s="16">
        <v>2779.8050000000003</v>
      </c>
      <c r="J10" s="16">
        <v>3113.4550000000004</v>
      </c>
      <c r="K10" s="16">
        <v>3954.2379447000003</v>
      </c>
      <c r="L10" s="16">
        <v>3811.9285123999998</v>
      </c>
      <c r="M10" s="12">
        <f t="shared" ref="M10:M12" si="2">L10/I10-1</f>
        <v>0.37129349447173432</v>
      </c>
      <c r="N10" s="12">
        <f t="shared" ref="N10:N12" si="3">L10/K10-1</f>
        <v>-3.5989091777024362E-2</v>
      </c>
    </row>
    <row r="11" spans="2:14" x14ac:dyDescent="0.35">
      <c r="B11" s="10" t="s">
        <v>16</v>
      </c>
      <c r="C11" s="109" t="s">
        <v>17</v>
      </c>
      <c r="D11" s="16">
        <v>31808.054952072143</v>
      </c>
      <c r="E11" s="16">
        <v>27615.755417059645</v>
      </c>
      <c r="F11" s="12">
        <f>E11/D11-1</f>
        <v>-0.13179993373783427</v>
      </c>
      <c r="H11" s="16">
        <v>37228.697263689319</v>
      </c>
      <c r="I11" s="16">
        <v>29315.044945858277</v>
      </c>
      <c r="J11" s="16">
        <v>24793.609232418265</v>
      </c>
      <c r="K11" s="16">
        <v>33695.530921501129</v>
      </c>
      <c r="L11" s="16">
        <v>37312.112200760937</v>
      </c>
      <c r="M11" s="12">
        <f t="shared" si="2"/>
        <v>0.27279737314653207</v>
      </c>
      <c r="N11" s="12">
        <f t="shared" si="3"/>
        <v>0.10733118548228804</v>
      </c>
    </row>
    <row r="12" spans="2:14" x14ac:dyDescent="0.35">
      <c r="B12" s="15" t="s">
        <v>18</v>
      </c>
      <c r="C12" s="109" t="s">
        <v>19</v>
      </c>
      <c r="D12" s="11">
        <v>9.65</v>
      </c>
      <c r="E12" s="11">
        <v>14.38</v>
      </c>
      <c r="F12" s="12">
        <f>E12/D12-1</f>
        <v>0.49015544041450787</v>
      </c>
      <c r="H12" s="11">
        <v>12.73</v>
      </c>
      <c r="I12" s="11">
        <v>13.16</v>
      </c>
      <c r="J12" s="11">
        <v>14.34</v>
      </c>
      <c r="K12" s="11">
        <v>16.72</v>
      </c>
      <c r="L12" s="11">
        <v>17.09</v>
      </c>
      <c r="M12" s="12">
        <f t="shared" si="2"/>
        <v>0.29863221884498481</v>
      </c>
      <c r="N12" s="12">
        <f t="shared" si="3"/>
        <v>2.2129186602870776E-2</v>
      </c>
    </row>
    <row r="13" spans="2:14" x14ac:dyDescent="0.35">
      <c r="B13" s="14" t="s">
        <v>20</v>
      </c>
      <c r="C13" s="109"/>
      <c r="D13" s="16"/>
      <c r="E13" s="16"/>
      <c r="F13" s="13"/>
      <c r="H13" s="16"/>
      <c r="I13" s="16"/>
      <c r="J13" s="16"/>
      <c r="K13" s="16"/>
      <c r="L13" s="16"/>
      <c r="M13" s="13"/>
      <c r="N13" s="13"/>
    </row>
    <row r="14" spans="2:14" x14ac:dyDescent="0.35">
      <c r="B14" s="10" t="s">
        <v>21</v>
      </c>
      <c r="C14" s="108" t="s">
        <v>15</v>
      </c>
      <c r="D14" s="16">
        <v>4086.6380000000004</v>
      </c>
      <c r="E14" s="16">
        <v>7066.4390000000003</v>
      </c>
      <c r="F14" s="12">
        <f>E14/D14-1</f>
        <v>0.72915707239055672</v>
      </c>
      <c r="H14" s="16">
        <v>4086.6380000000004</v>
      </c>
      <c r="I14" s="16">
        <v>4971.5399999999991</v>
      </c>
      <c r="J14" s="16">
        <v>5955.7527019999998</v>
      </c>
      <c r="K14" s="16">
        <v>7066.4390000000003</v>
      </c>
      <c r="L14" s="16">
        <v>8000.7464859170059</v>
      </c>
      <c r="M14" s="12">
        <f t="shared" ref="M14" si="4">L14/I14-1</f>
        <v>0.60930948678216557</v>
      </c>
      <c r="N14" s="12">
        <f t="shared" ref="N14" si="5">L14/K14-1</f>
        <v>0.1322175831302026</v>
      </c>
    </row>
    <row r="16" spans="2:14" x14ac:dyDescent="0.35">
      <c r="B16" s="7" t="s">
        <v>22</v>
      </c>
      <c r="C16" s="8" t="str">
        <f>C$5</f>
        <v>Unit</v>
      </c>
      <c r="D16" s="9" t="str">
        <f>D$5</f>
        <v>FY25</v>
      </c>
      <c r="E16" s="9" t="str">
        <f t="shared" ref="E16:N16" si="6">E$5</f>
        <v>FY26</v>
      </c>
      <c r="F16" s="9" t="str">
        <f t="shared" si="6"/>
        <v>YoY Δ</v>
      </c>
      <c r="H16" s="9" t="str">
        <f t="shared" si="6"/>
        <v>Q4FY25</v>
      </c>
      <c r="I16" s="9" t="str">
        <f t="shared" si="6"/>
        <v>Q1FY26</v>
      </c>
      <c r="J16" s="9" t="str">
        <f t="shared" si="6"/>
        <v>Q3FY26</v>
      </c>
      <c r="K16" s="9" t="str">
        <f t="shared" si="6"/>
        <v>Q4FY26</v>
      </c>
      <c r="L16" s="9" t="str">
        <f t="shared" si="6"/>
        <v>Q1FY27</v>
      </c>
      <c r="M16" s="9" t="str">
        <f t="shared" si="6"/>
        <v>YoY Δ</v>
      </c>
      <c r="N16" s="9" t="str">
        <f t="shared" si="6"/>
        <v>QoQ Δ</v>
      </c>
    </row>
    <row r="17" spans="2:14" s="6" customFormat="1" x14ac:dyDescent="0.35">
      <c r="B17" s="17" t="s">
        <v>23</v>
      </c>
      <c r="C17" s="110"/>
      <c r="D17" s="18"/>
      <c r="E17" s="18"/>
      <c r="F17" s="18"/>
      <c r="G17"/>
      <c r="H17" s="18"/>
      <c r="I17" s="18"/>
      <c r="J17" s="18"/>
      <c r="K17" s="18"/>
      <c r="L17" s="18"/>
      <c r="M17" s="18"/>
      <c r="N17" s="18"/>
    </row>
    <row r="18" spans="2:14" x14ac:dyDescent="0.35">
      <c r="B18" s="19" t="s">
        <v>24</v>
      </c>
      <c r="C18" s="109" t="s">
        <v>25</v>
      </c>
      <c r="D18" s="20">
        <v>0.52639999999999998</v>
      </c>
      <c r="E18" s="20">
        <v>0.52139999999999997</v>
      </c>
      <c r="F18" s="20">
        <f>E18-D18</f>
        <v>-5.0000000000000044E-3</v>
      </c>
      <c r="H18" s="20">
        <v>0.58340870803984313</v>
      </c>
      <c r="I18" s="20">
        <v>0.46935480294122922</v>
      </c>
      <c r="J18" s="20">
        <v>0.5545001954698856</v>
      </c>
      <c r="K18" s="20">
        <v>0.55020000000000002</v>
      </c>
      <c r="L18" s="20">
        <v>0.53120000000000001</v>
      </c>
      <c r="M18" s="20">
        <f>L18-I18</f>
        <v>6.1845197058770784E-2</v>
      </c>
      <c r="N18" s="20">
        <f>L18-K18</f>
        <v>-1.9000000000000017E-2</v>
      </c>
    </row>
    <row r="19" spans="2:14" x14ac:dyDescent="0.35">
      <c r="B19" s="19" t="s">
        <v>26</v>
      </c>
      <c r="C19" s="109" t="s">
        <v>25</v>
      </c>
      <c r="D19" s="20">
        <v>0.47360000000000002</v>
      </c>
      <c r="E19" s="20">
        <v>0.47860000000000003</v>
      </c>
      <c r="F19" s="20">
        <f>E19-D19</f>
        <v>5.0000000000000044E-3</v>
      </c>
      <c r="H19" s="20">
        <v>0.41659129196015693</v>
      </c>
      <c r="I19" s="20">
        <v>0.53064519705877067</v>
      </c>
      <c r="J19" s="20">
        <v>0.44549980453011434</v>
      </c>
      <c r="K19" s="20">
        <v>0.44979999999999998</v>
      </c>
      <c r="L19" s="20">
        <v>0.46879999999999999</v>
      </c>
      <c r="M19" s="20">
        <f>L19-I19</f>
        <v>-6.1845197058770673E-2</v>
      </c>
      <c r="N19" s="20">
        <f>L19-K19</f>
        <v>1.9000000000000017E-2</v>
      </c>
    </row>
    <row r="20" spans="2:14" s="6" customFormat="1" x14ac:dyDescent="0.35">
      <c r="B20" s="17" t="s">
        <v>27</v>
      </c>
      <c r="C20" s="110"/>
      <c r="D20" s="18"/>
      <c r="E20" s="18"/>
      <c r="F20" s="18"/>
      <c r="G20"/>
      <c r="H20" s="18"/>
      <c r="I20" s="18"/>
      <c r="J20" s="18"/>
      <c r="K20" s="18"/>
      <c r="L20" s="18"/>
      <c r="M20" s="18"/>
      <c r="N20" s="18"/>
    </row>
    <row r="21" spans="2:14" x14ac:dyDescent="0.35">
      <c r="B21" s="19" t="s">
        <v>28</v>
      </c>
      <c r="C21" s="109" t="s">
        <v>25</v>
      </c>
      <c r="D21" s="20">
        <v>0.15440000000000001</v>
      </c>
      <c r="E21" s="20">
        <v>0.17499999999999999</v>
      </c>
      <c r="F21" s="20">
        <f>E21-D21</f>
        <v>2.0599999999999979E-2</v>
      </c>
      <c r="H21" s="20">
        <v>0.1384840639026762</v>
      </c>
      <c r="I21" s="20">
        <v>0.16164194345853167</v>
      </c>
      <c r="J21" s="20">
        <v>0.20318655805455604</v>
      </c>
      <c r="K21" s="20">
        <v>0.13589999999999999</v>
      </c>
      <c r="L21" s="20">
        <v>0.15029999999999999</v>
      </c>
      <c r="M21" s="20">
        <f t="shared" ref="M21:M23" si="7">L21-I21</f>
        <v>-1.1341943458531678E-2</v>
      </c>
      <c r="N21" s="20">
        <f t="shared" ref="N21:N23" si="8">L21-K21</f>
        <v>1.4399999999999996E-2</v>
      </c>
    </row>
    <row r="22" spans="2:14" x14ac:dyDescent="0.35">
      <c r="B22" s="19" t="s">
        <v>29</v>
      </c>
      <c r="C22" s="109" t="s">
        <v>25</v>
      </c>
      <c r="D22" s="20">
        <v>0.55900000000000005</v>
      </c>
      <c r="E22" s="20">
        <v>0.55330000000000001</v>
      </c>
      <c r="F22" s="20">
        <f>E22-D22</f>
        <v>-5.7000000000000384E-3</v>
      </c>
      <c r="H22" s="20">
        <v>0.56025783802729323</v>
      </c>
      <c r="I22" s="20">
        <v>0.56357192716412996</v>
      </c>
      <c r="J22" s="20">
        <v>0.53794429507176533</v>
      </c>
      <c r="K22" s="20">
        <v>0.57120000000000004</v>
      </c>
      <c r="L22" s="20">
        <v>0.56510000000000005</v>
      </c>
      <c r="M22" s="20">
        <f t="shared" si="7"/>
        <v>1.5280728358700868E-3</v>
      </c>
      <c r="N22" s="20">
        <f t="shared" si="8"/>
        <v>-6.0999999999999943E-3</v>
      </c>
    </row>
    <row r="23" spans="2:14" x14ac:dyDescent="0.35">
      <c r="B23" s="19" t="s">
        <v>30</v>
      </c>
      <c r="C23" s="109" t="s">
        <v>25</v>
      </c>
      <c r="D23" s="20">
        <v>0.28659999999999997</v>
      </c>
      <c r="E23" s="20">
        <v>0.2717</v>
      </c>
      <c r="F23" s="20">
        <f>E23-D23</f>
        <v>-1.4899999999999969E-2</v>
      </c>
      <c r="H23" s="20">
        <v>0.30125809807003062</v>
      </c>
      <c r="I23" s="20">
        <v>0.27478612937733843</v>
      </c>
      <c r="J23" s="20">
        <v>0.25886914687367857</v>
      </c>
      <c r="K23" s="20">
        <v>0.2928</v>
      </c>
      <c r="L23" s="20">
        <v>0.28470000000000001</v>
      </c>
      <c r="M23" s="20">
        <f t="shared" si="7"/>
        <v>9.9138706226615803E-3</v>
      </c>
      <c r="N23" s="20">
        <f t="shared" si="8"/>
        <v>-8.0999999999999961E-3</v>
      </c>
    </row>
    <row r="24" spans="2:14" x14ac:dyDescent="0.35">
      <c r="B24" s="19" t="s">
        <v>31</v>
      </c>
      <c r="C24" s="109" t="s">
        <v>25</v>
      </c>
      <c r="D24" s="16">
        <v>32.03</v>
      </c>
      <c r="E24" s="16">
        <v>31.76</v>
      </c>
      <c r="F24" s="21"/>
      <c r="H24" s="20"/>
      <c r="I24" s="20"/>
      <c r="J24" s="20"/>
      <c r="K24" s="20"/>
      <c r="L24" s="20"/>
      <c r="M24" s="20"/>
      <c r="N24" s="20"/>
    </row>
    <row r="25" spans="2:14" s="6" customFormat="1" x14ac:dyDescent="0.35">
      <c r="B25" s="17" t="s">
        <v>32</v>
      </c>
      <c r="C25" s="110"/>
      <c r="D25" s="18"/>
      <c r="E25" s="18"/>
      <c r="F25" s="18"/>
      <c r="G25"/>
      <c r="H25" s="18"/>
      <c r="I25" s="18"/>
      <c r="J25" s="18"/>
      <c r="K25" s="18"/>
      <c r="L25" s="18"/>
      <c r="M25" s="18"/>
      <c r="N25" s="18"/>
    </row>
    <row r="26" spans="2:14" x14ac:dyDescent="0.35">
      <c r="B26" s="22" t="s">
        <v>33</v>
      </c>
      <c r="C26" s="109" t="s">
        <v>25</v>
      </c>
      <c r="D26" s="20">
        <v>0.64970000000000006</v>
      </c>
      <c r="E26" s="20">
        <v>0.62770000000000004</v>
      </c>
      <c r="F26" s="20">
        <f>E26-D26</f>
        <v>-2.200000000000002E-2</v>
      </c>
      <c r="H26" s="20">
        <v>0.6401</v>
      </c>
      <c r="I26" s="20">
        <v>0.63549999999999995</v>
      </c>
      <c r="J26" s="20">
        <v>0.63380000000000003</v>
      </c>
      <c r="K26" s="20">
        <v>0.61150000000000004</v>
      </c>
      <c r="L26" s="20">
        <v>0.60140000000000005</v>
      </c>
      <c r="M26" s="20">
        <f t="shared" ref="M26:M28" si="9">L26-I26</f>
        <v>-3.4099999999999908E-2</v>
      </c>
      <c r="N26" s="20">
        <f t="shared" ref="N26:N28" si="10">L26-K26</f>
        <v>-1.0099999999999998E-2</v>
      </c>
    </row>
    <row r="27" spans="2:14" x14ac:dyDescent="0.35">
      <c r="B27" s="22" t="s">
        <v>34</v>
      </c>
      <c r="C27" s="109" t="s">
        <v>25</v>
      </c>
      <c r="D27" s="20">
        <v>0.1673</v>
      </c>
      <c r="E27" s="20">
        <v>0.1804</v>
      </c>
      <c r="F27" s="20">
        <f>E27-D27</f>
        <v>1.3100000000000001E-2</v>
      </c>
      <c r="H27" s="20">
        <v>0.17580000000000001</v>
      </c>
      <c r="I27" s="20">
        <v>0.18190000000000001</v>
      </c>
      <c r="J27" s="20">
        <v>0.1774</v>
      </c>
      <c r="K27" s="20">
        <v>0.18290000000000001</v>
      </c>
      <c r="L27" s="20">
        <v>0.1827</v>
      </c>
      <c r="M27" s="20">
        <f t="shared" si="9"/>
        <v>7.9999999999999516E-4</v>
      </c>
      <c r="N27" s="20">
        <f t="shared" si="10"/>
        <v>-2.0000000000000573E-4</v>
      </c>
    </row>
    <row r="28" spans="2:14" x14ac:dyDescent="0.35">
      <c r="B28" s="19" t="s">
        <v>35</v>
      </c>
      <c r="C28" s="109" t="s">
        <v>25</v>
      </c>
      <c r="D28" s="20">
        <v>0.183</v>
      </c>
      <c r="E28" s="20">
        <v>0.19189999999999999</v>
      </c>
      <c r="F28" s="20">
        <f>E28-D28</f>
        <v>8.8999999999999913E-3</v>
      </c>
      <c r="H28" s="20">
        <v>0.18410000000000001</v>
      </c>
      <c r="I28" s="20">
        <v>0.18260000000000001</v>
      </c>
      <c r="J28" s="20">
        <v>0.1888</v>
      </c>
      <c r="K28" s="20">
        <v>0.2056</v>
      </c>
      <c r="L28" s="20">
        <v>0.21590000000000001</v>
      </c>
      <c r="M28" s="20">
        <f t="shared" si="9"/>
        <v>3.3299999999999996E-2</v>
      </c>
      <c r="N28" s="20">
        <f t="shared" si="10"/>
        <v>1.0300000000000004E-2</v>
      </c>
    </row>
    <row r="29" spans="2:14" x14ac:dyDescent="0.35">
      <c r="B29" s="23" t="s">
        <v>36</v>
      </c>
      <c r="C29" s="111"/>
      <c r="D29" s="24"/>
      <c r="E29" s="24"/>
      <c r="F29" s="24"/>
      <c r="H29" s="24"/>
      <c r="I29" s="24"/>
      <c r="J29" s="24"/>
      <c r="K29" s="24"/>
      <c r="L29" s="24"/>
      <c r="M29" s="24"/>
      <c r="N29" s="24"/>
    </row>
    <row r="30" spans="2:14" s="6" customFormat="1" x14ac:dyDescent="0.35">
      <c r="B30" s="17" t="s">
        <v>37</v>
      </c>
      <c r="C30" s="110"/>
      <c r="D30" s="18"/>
      <c r="E30" s="18"/>
      <c r="F30" s="18"/>
      <c r="G30"/>
      <c r="H30" s="18"/>
      <c r="I30" s="18"/>
      <c r="J30" s="18"/>
      <c r="K30" s="18"/>
      <c r="L30" s="18"/>
      <c r="M30" s="18"/>
      <c r="N30" s="18"/>
    </row>
    <row r="31" spans="2:14" x14ac:dyDescent="0.35">
      <c r="B31" s="19" t="s">
        <v>38</v>
      </c>
      <c r="C31" s="109" t="s">
        <v>25</v>
      </c>
      <c r="D31" s="20">
        <v>5.21E-2</v>
      </c>
      <c r="E31" s="20">
        <v>4.5400000000000003E-2</v>
      </c>
      <c r="F31" s="20">
        <f>E31-D31</f>
        <v>-6.6999999999999976E-3</v>
      </c>
      <c r="H31" s="20">
        <v>4.1779257634515586E-2</v>
      </c>
      <c r="I31" s="20">
        <v>4.8812451753047409E-2</v>
      </c>
      <c r="J31" s="20">
        <v>4.7533489177351021E-2</v>
      </c>
      <c r="K31" s="20">
        <v>3.9899999999999998E-2</v>
      </c>
      <c r="L31" s="20">
        <v>3.9800000000000002E-2</v>
      </c>
      <c r="M31" s="20">
        <f t="shared" ref="M31:M33" si="11">L31-I31</f>
        <v>-9.0124517530474069E-3</v>
      </c>
      <c r="N31" s="20">
        <f t="shared" ref="N31:N33" si="12">L31-K31</f>
        <v>-9.9999999999995925E-5</v>
      </c>
    </row>
    <row r="32" spans="2:14" x14ac:dyDescent="0.35">
      <c r="B32" s="19" t="s">
        <v>39</v>
      </c>
      <c r="C32" s="109" t="s">
        <v>25</v>
      </c>
      <c r="D32" s="20">
        <v>0.7349</v>
      </c>
      <c r="E32" s="20">
        <v>0.73880000000000001</v>
      </c>
      <c r="F32" s="20">
        <f>E32-D32</f>
        <v>3.9000000000000146E-3</v>
      </c>
      <c r="H32" s="20">
        <v>0.73762253100726993</v>
      </c>
      <c r="I32" s="20">
        <v>0.73972254108185109</v>
      </c>
      <c r="J32" s="20">
        <v>0.73678264546549754</v>
      </c>
      <c r="K32" s="20">
        <v>0.73229999999999995</v>
      </c>
      <c r="L32" s="20">
        <v>0.7117</v>
      </c>
      <c r="M32" s="20">
        <f t="shared" si="11"/>
        <v>-2.8022541081851093E-2</v>
      </c>
      <c r="N32" s="20">
        <f t="shared" si="12"/>
        <v>-2.0599999999999952E-2</v>
      </c>
    </row>
    <row r="33" spans="2:14" x14ac:dyDescent="0.35">
      <c r="B33" s="19" t="s">
        <v>40</v>
      </c>
      <c r="C33" s="109" t="s">
        <v>25</v>
      </c>
      <c r="D33" s="20">
        <v>0.21299999999999999</v>
      </c>
      <c r="E33" s="20">
        <v>0.21590000000000001</v>
      </c>
      <c r="F33" s="20">
        <f>E33-D33</f>
        <v>2.9000000000000137E-3</v>
      </c>
      <c r="H33" s="20">
        <v>0.22059821135821453</v>
      </c>
      <c r="I33" s="20">
        <v>0.21146500716510144</v>
      </c>
      <c r="J33" s="20">
        <v>0.21568386535715142</v>
      </c>
      <c r="K33" s="20">
        <v>0.22770000000000001</v>
      </c>
      <c r="L33" s="20">
        <v>0.24840000000000001</v>
      </c>
      <c r="M33" s="20">
        <f t="shared" si="11"/>
        <v>3.6934992834898567E-2</v>
      </c>
      <c r="N33" s="20">
        <f t="shared" si="12"/>
        <v>2.0699999999999996E-2</v>
      </c>
    </row>
    <row r="34" spans="2:14" x14ac:dyDescent="0.35">
      <c r="B34" s="26" t="s">
        <v>41</v>
      </c>
      <c r="C34" s="112"/>
      <c r="D34" s="27"/>
      <c r="E34" s="27"/>
      <c r="F34" s="27"/>
      <c r="H34" s="27"/>
      <c r="I34" s="27"/>
      <c r="J34" s="27"/>
      <c r="K34" s="27"/>
      <c r="L34" s="27"/>
      <c r="M34" s="27"/>
      <c r="N34" s="27"/>
    </row>
  </sheetData>
  <pageMargins left="0.7" right="0.7" top="0.75" bottom="0.75" header="0.3" footer="0.3"/>
  <pageSetup scale="3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5822C-1E0B-4AD6-BA01-2FB76C87A8FF}">
  <sheetPr>
    <pageSetUpPr fitToPage="1"/>
  </sheetPr>
  <dimension ref="B5:N45"/>
  <sheetViews>
    <sheetView showGridLines="0" zoomScale="70" zoomScaleNormal="70" workbookViewId="0"/>
  </sheetViews>
  <sheetFormatPr defaultRowHeight="14.5" x14ac:dyDescent="0.35"/>
  <cols>
    <col min="1" max="1" width="1.453125" customWidth="1"/>
    <col min="2" max="2" width="52.453125" bestFit="1" customWidth="1"/>
    <col min="3" max="3" width="10.90625" style="107" customWidth="1"/>
    <col min="4" max="5" width="16.36328125" customWidth="1"/>
    <col min="6" max="6" width="12.7265625" customWidth="1"/>
    <col min="7" max="7" width="2.1796875" customWidth="1"/>
    <col min="8" max="8" width="14.54296875" customWidth="1"/>
    <col min="9" max="9" width="14.54296875" customWidth="1" collapsed="1"/>
    <col min="10" max="10" width="14.54296875" customWidth="1"/>
    <col min="11" max="11" width="14.54296875" customWidth="1" collapsed="1"/>
    <col min="12" max="12" width="14.54296875" customWidth="1"/>
    <col min="13" max="14" width="12.7265625" customWidth="1"/>
  </cols>
  <sheetData>
    <row r="5" spans="2:14" x14ac:dyDescent="0.35">
      <c r="B5" s="7" t="s">
        <v>42</v>
      </c>
      <c r="C5" s="8" t="s">
        <v>1</v>
      </c>
      <c r="D5" s="9" t="s">
        <v>2</v>
      </c>
      <c r="E5" s="9" t="s">
        <v>3</v>
      </c>
      <c r="F5" s="9" t="s">
        <v>4</v>
      </c>
      <c r="H5" s="9" t="s">
        <v>5</v>
      </c>
      <c r="I5" s="9" t="s">
        <v>180</v>
      </c>
      <c r="J5" s="9" t="s">
        <v>6</v>
      </c>
      <c r="K5" s="9" t="s">
        <v>7</v>
      </c>
      <c r="L5" s="9" t="s">
        <v>181</v>
      </c>
      <c r="M5" s="9" t="s">
        <v>4</v>
      </c>
      <c r="N5" s="9" t="s">
        <v>8</v>
      </c>
    </row>
    <row r="6" spans="2:14" x14ac:dyDescent="0.35">
      <c r="B6" s="15" t="s">
        <v>43</v>
      </c>
      <c r="C6" s="109" t="s">
        <v>15</v>
      </c>
      <c r="D6" s="16">
        <v>1339.4949999999999</v>
      </c>
      <c r="E6" s="16">
        <v>2188.2199999999998</v>
      </c>
      <c r="F6" s="12">
        <f t="shared" ref="F6:F16" si="0">E6/D6-1</f>
        <v>0.63361565366052131</v>
      </c>
      <c r="H6" s="16">
        <v>371.22299999999996</v>
      </c>
      <c r="I6" s="16">
        <v>463.1</v>
      </c>
      <c r="J6" s="16">
        <v>593.60599999999999</v>
      </c>
      <c r="K6" s="16">
        <v>619.34999999999991</v>
      </c>
      <c r="L6" s="16">
        <v>669.5</v>
      </c>
      <c r="M6" s="12">
        <f>L6/I6-1</f>
        <v>0.44569207514575671</v>
      </c>
      <c r="N6" s="12">
        <f>L6/K6-1</f>
        <v>8.0971986760313364E-2</v>
      </c>
    </row>
    <row r="7" spans="2:14" x14ac:dyDescent="0.35">
      <c r="B7" s="28" t="s">
        <v>44</v>
      </c>
      <c r="C7" s="113" t="s">
        <v>15</v>
      </c>
      <c r="D7" s="29">
        <v>13.193000000000001</v>
      </c>
      <c r="E7" s="29">
        <v>20.909999999999997</v>
      </c>
      <c r="F7" s="30">
        <f t="shared" si="0"/>
        <v>0.58493140301675095</v>
      </c>
      <c r="H7" s="29">
        <v>2.0240000000000005</v>
      </c>
      <c r="I7" s="29">
        <v>2.62</v>
      </c>
      <c r="J7" s="29">
        <v>7.1389999999999993</v>
      </c>
      <c r="K7" s="29">
        <v>5.8520000000000003</v>
      </c>
      <c r="L7" s="16">
        <v>7.0549999999999997</v>
      </c>
      <c r="M7" s="30">
        <f t="shared" ref="M7:M16" si="1">L7/I7-1</f>
        <v>1.6927480916030531</v>
      </c>
      <c r="N7" s="30">
        <f t="shared" ref="N7:N16" si="2">L7/K7-1</f>
        <v>0.20557074504442907</v>
      </c>
    </row>
    <row r="8" spans="2:14" s="6" customFormat="1" x14ac:dyDescent="0.35">
      <c r="B8" s="31" t="s">
        <v>45</v>
      </c>
      <c r="C8" s="114" t="s">
        <v>15</v>
      </c>
      <c r="D8" s="32">
        <f>SUM(D6:D7)</f>
        <v>1352.6879999999999</v>
      </c>
      <c r="E8" s="32">
        <f>SUM(E6:E7)</f>
        <v>2209.1299999999997</v>
      </c>
      <c r="F8" s="33">
        <f t="shared" si="0"/>
        <v>0.63314082774446123</v>
      </c>
      <c r="G8"/>
      <c r="H8" s="32">
        <f>SUM(H6:H7)</f>
        <v>373.24699999999996</v>
      </c>
      <c r="I8" s="32">
        <f>SUM(I6:I7)</f>
        <v>465.72</v>
      </c>
      <c r="J8" s="32">
        <f>SUM(J6:J7)</f>
        <v>600.745</v>
      </c>
      <c r="K8" s="32">
        <f>SUM(K6:K7)</f>
        <v>625.20199999999988</v>
      </c>
      <c r="L8" s="32">
        <f>SUM(L6:L7)</f>
        <v>676.55499999999995</v>
      </c>
      <c r="M8" s="33">
        <f t="shared" si="1"/>
        <v>0.45270763548913484</v>
      </c>
      <c r="N8" s="33">
        <f t="shared" si="2"/>
        <v>8.2138252916657439E-2</v>
      </c>
    </row>
    <row r="9" spans="2:14" x14ac:dyDescent="0.35">
      <c r="B9" s="34" t="s">
        <v>46</v>
      </c>
      <c r="C9" s="115" t="s">
        <v>15</v>
      </c>
      <c r="D9" s="35">
        <v>164.40199999999999</v>
      </c>
      <c r="E9" s="35">
        <v>282.25</v>
      </c>
      <c r="F9" s="36">
        <f t="shared" si="0"/>
        <v>0.71682826242989761</v>
      </c>
      <c r="H9" s="35">
        <v>52.273000000000003</v>
      </c>
      <c r="I9" s="35">
        <v>59.23</v>
      </c>
      <c r="J9" s="35">
        <v>75.01400000000001</v>
      </c>
      <c r="K9" s="35">
        <v>76.504999999999995</v>
      </c>
      <c r="L9" s="136">
        <v>81.875</v>
      </c>
      <c r="M9" s="36">
        <f t="shared" si="1"/>
        <v>0.38232314705385795</v>
      </c>
      <c r="N9" s="36">
        <f t="shared" si="2"/>
        <v>7.0191490752238517E-2</v>
      </c>
    </row>
    <row r="10" spans="2:14" s="6" customFormat="1" x14ac:dyDescent="0.35">
      <c r="B10" s="31" t="s">
        <v>47</v>
      </c>
      <c r="C10" s="114" t="s">
        <v>15</v>
      </c>
      <c r="D10" s="32">
        <f>D8-D9</f>
        <v>1188.2859999999998</v>
      </c>
      <c r="E10" s="32">
        <f>E8-E9</f>
        <v>1926.8799999999997</v>
      </c>
      <c r="F10" s="33">
        <f t="shared" si="0"/>
        <v>0.6215624857988733</v>
      </c>
      <c r="G10"/>
      <c r="H10" s="32">
        <f>H8-H9</f>
        <v>320.97399999999993</v>
      </c>
      <c r="I10" s="32">
        <f>I8-I9</f>
        <v>406.49</v>
      </c>
      <c r="J10" s="32">
        <f>J8-J9</f>
        <v>525.73099999999999</v>
      </c>
      <c r="K10" s="32">
        <f>K8-K9</f>
        <v>548.69699999999989</v>
      </c>
      <c r="L10" s="32">
        <f>L8-L9</f>
        <v>594.67999999999995</v>
      </c>
      <c r="M10" s="33">
        <f t="shared" si="1"/>
        <v>0.46296341853428102</v>
      </c>
      <c r="N10" s="33">
        <f t="shared" si="2"/>
        <v>8.3803993825371847E-2</v>
      </c>
    </row>
    <row r="11" spans="2:14" x14ac:dyDescent="0.35">
      <c r="B11" s="37" t="s">
        <v>48</v>
      </c>
      <c r="C11" s="115" t="s">
        <v>15</v>
      </c>
      <c r="D11" s="35">
        <v>645.18799999999999</v>
      </c>
      <c r="E11" s="35">
        <v>1091.365</v>
      </c>
      <c r="F11" s="36">
        <f t="shared" si="0"/>
        <v>0.69154572000719172</v>
      </c>
      <c r="H11" s="35">
        <v>175.32</v>
      </c>
      <c r="I11" s="35">
        <v>226.57</v>
      </c>
      <c r="J11" s="35">
        <v>299.94399999999996</v>
      </c>
      <c r="K11" s="35">
        <v>324.24899999999991</v>
      </c>
      <c r="L11" s="136">
        <v>338.88400000000001</v>
      </c>
      <c r="M11" s="36">
        <f t="shared" si="1"/>
        <v>0.49571434876638576</v>
      </c>
      <c r="N11" s="36">
        <f t="shared" si="2"/>
        <v>4.5135065952401021E-2</v>
      </c>
    </row>
    <row r="12" spans="2:14" s="6" customFormat="1" x14ac:dyDescent="0.35">
      <c r="B12" s="31" t="s">
        <v>49</v>
      </c>
      <c r="C12" s="114" t="s">
        <v>15</v>
      </c>
      <c r="D12" s="32">
        <f>D10-D11</f>
        <v>543.09799999999984</v>
      </c>
      <c r="E12" s="32">
        <f>E10-E11</f>
        <v>835.51499999999965</v>
      </c>
      <c r="F12" s="33">
        <f t="shared" si="0"/>
        <v>0.53842400450747352</v>
      </c>
      <c r="G12"/>
      <c r="H12" s="32">
        <f>H10-H11</f>
        <v>145.65399999999994</v>
      </c>
      <c r="I12" s="32">
        <f>I10-I11</f>
        <v>179.92000000000002</v>
      </c>
      <c r="J12" s="32">
        <f>J10-J11</f>
        <v>225.78700000000003</v>
      </c>
      <c r="K12" s="32">
        <f>K10-K11</f>
        <v>224.44799999999998</v>
      </c>
      <c r="L12" s="32">
        <f>L10-L11</f>
        <v>255.79599999999994</v>
      </c>
      <c r="M12" s="33">
        <f t="shared" si="1"/>
        <v>0.42172076478434817</v>
      </c>
      <c r="N12" s="33">
        <f t="shared" si="2"/>
        <v>0.139667094382663</v>
      </c>
    </row>
    <row r="13" spans="2:14" x14ac:dyDescent="0.35">
      <c r="B13" s="37" t="s">
        <v>50</v>
      </c>
      <c r="C13" s="115" t="s">
        <v>15</v>
      </c>
      <c r="D13" s="35">
        <v>326.834</v>
      </c>
      <c r="E13" s="35">
        <v>458.83600000000001</v>
      </c>
      <c r="F13" s="36">
        <f t="shared" si="0"/>
        <v>0.40388086918741628</v>
      </c>
      <c r="H13" s="35">
        <v>75.525000000000006</v>
      </c>
      <c r="I13" s="35">
        <v>100.17</v>
      </c>
      <c r="J13" s="35">
        <v>122.095</v>
      </c>
      <c r="K13" s="35">
        <v>114.21100000000001</v>
      </c>
      <c r="L13" s="137">
        <v>128.09399999999999</v>
      </c>
      <c r="M13" s="36">
        <f t="shared" si="1"/>
        <v>0.27876609763402205</v>
      </c>
      <c r="N13" s="36">
        <f t="shared" si="2"/>
        <v>0.12155571705002122</v>
      </c>
    </row>
    <row r="14" spans="2:14" s="6" customFormat="1" x14ac:dyDescent="0.35">
      <c r="B14" s="31" t="s">
        <v>51</v>
      </c>
      <c r="C14" s="114" t="s">
        <v>15</v>
      </c>
      <c r="D14" s="32">
        <f>D12-D13</f>
        <v>216.26399999999984</v>
      </c>
      <c r="E14" s="32">
        <f>E12-E13</f>
        <v>376.67899999999963</v>
      </c>
      <c r="F14" s="33">
        <f t="shared" si="0"/>
        <v>0.74175544704620244</v>
      </c>
      <c r="G14"/>
      <c r="H14" s="32">
        <f>H12-H13</f>
        <v>70.128999999999934</v>
      </c>
      <c r="I14" s="32">
        <f>I12-I13</f>
        <v>79.750000000000014</v>
      </c>
      <c r="J14" s="32">
        <f>J12-J13</f>
        <v>103.69200000000004</v>
      </c>
      <c r="K14" s="32">
        <f>K12-K13</f>
        <v>110.23699999999997</v>
      </c>
      <c r="L14" s="32">
        <f>L12-L13</f>
        <v>127.70199999999994</v>
      </c>
      <c r="M14" s="33">
        <f t="shared" si="1"/>
        <v>0.60127899686520281</v>
      </c>
      <c r="N14" s="33">
        <f t="shared" si="2"/>
        <v>0.15843137966381504</v>
      </c>
    </row>
    <row r="15" spans="2:14" x14ac:dyDescent="0.35">
      <c r="B15" s="10" t="s">
        <v>52</v>
      </c>
      <c r="C15" s="109" t="s">
        <v>15</v>
      </c>
      <c r="D15" s="16">
        <v>55.642999999999844</v>
      </c>
      <c r="E15" s="16">
        <v>95.23</v>
      </c>
      <c r="F15" s="12">
        <f t="shared" si="0"/>
        <v>0.7114461837068502</v>
      </c>
      <c r="H15" s="16">
        <v>15.964</v>
      </c>
      <c r="I15" s="16">
        <v>20.010000000000002</v>
      </c>
      <c r="J15" s="16">
        <v>26.606999999999999</v>
      </c>
      <c r="K15" s="16">
        <v>28.057000000000002</v>
      </c>
      <c r="L15" s="16">
        <v>32.623999999999995</v>
      </c>
      <c r="M15" s="12">
        <f t="shared" si="1"/>
        <v>0.63038480759620152</v>
      </c>
      <c r="N15" s="12">
        <f t="shared" si="2"/>
        <v>0.1627757778807426</v>
      </c>
    </row>
    <row r="16" spans="2:14" s="6" customFormat="1" x14ac:dyDescent="0.35">
      <c r="B16" s="101" t="s">
        <v>53</v>
      </c>
      <c r="C16" s="116" t="s">
        <v>15</v>
      </c>
      <c r="D16" s="102">
        <f>D14-D15</f>
        <v>160.62099999999998</v>
      </c>
      <c r="E16" s="102">
        <f>E14-E15</f>
        <v>281.44899999999961</v>
      </c>
      <c r="F16" s="103">
        <f t="shared" si="0"/>
        <v>0.75225530908162463</v>
      </c>
      <c r="G16"/>
      <c r="H16" s="102">
        <f>H14-H15</f>
        <v>54.164999999999935</v>
      </c>
      <c r="I16" s="102">
        <f>I14-I15</f>
        <v>59.740000000000009</v>
      </c>
      <c r="J16" s="102">
        <f>J14-J15</f>
        <v>77.085000000000036</v>
      </c>
      <c r="K16" s="102">
        <f>K14-K15</f>
        <v>82.179999999999964</v>
      </c>
      <c r="L16" s="102">
        <f>L14-L15</f>
        <v>95.077999999999946</v>
      </c>
      <c r="M16" s="103">
        <f t="shared" si="1"/>
        <v>0.59152996317375184</v>
      </c>
      <c r="N16" s="103">
        <f t="shared" si="2"/>
        <v>0.15694816256996824</v>
      </c>
    </row>
    <row r="17" spans="2:14" x14ac:dyDescent="0.35">
      <c r="B17" s="38"/>
      <c r="C17" s="117"/>
      <c r="D17" s="39"/>
      <c r="E17" s="39"/>
      <c r="F17" s="39"/>
      <c r="H17" s="39"/>
      <c r="I17" s="39"/>
      <c r="J17" s="39"/>
      <c r="K17" s="39"/>
      <c r="L17" s="39"/>
      <c r="M17" s="39"/>
      <c r="N17" s="39"/>
    </row>
    <row r="18" spans="2:14" s="6" customFormat="1" x14ac:dyDescent="0.35">
      <c r="B18" s="17" t="s">
        <v>54</v>
      </c>
      <c r="C18" s="110"/>
      <c r="D18" s="18"/>
      <c r="E18" s="18"/>
      <c r="F18" s="18"/>
      <c r="G18"/>
      <c r="H18" s="18"/>
      <c r="I18" s="18"/>
      <c r="J18" s="18"/>
      <c r="K18" s="18"/>
      <c r="L18" s="18"/>
      <c r="M18" s="18"/>
      <c r="N18" s="18"/>
    </row>
    <row r="19" spans="2:14" x14ac:dyDescent="0.35">
      <c r="B19" s="15" t="s">
        <v>55</v>
      </c>
      <c r="C19" s="109" t="s">
        <v>17</v>
      </c>
      <c r="D19" s="11">
        <v>33.092703516263548</v>
      </c>
      <c r="E19" s="11">
        <v>46.800942331029134</v>
      </c>
      <c r="F19" s="30">
        <f t="shared" ref="F19:F20" si="3">E19/D19-1</f>
        <v>0.41423750126757142</v>
      </c>
      <c r="H19" s="11">
        <v>10.665389970650091</v>
      </c>
      <c r="I19" s="11">
        <v>11.139107010570591</v>
      </c>
      <c r="J19" s="11">
        <v>14.250513302232129</v>
      </c>
      <c r="K19" s="11">
        <v>10.373554761727982</v>
      </c>
      <c r="L19" s="106">
        <v>6.4123938939102336</v>
      </c>
      <c r="M19" s="30">
        <f t="shared" ref="M19:M20" si="4">L19/I19-1</f>
        <v>-0.42433501286726893</v>
      </c>
      <c r="N19" s="30">
        <f t="shared" ref="N19:N20" si="5">L19/K19-1</f>
        <v>-0.38185182985026389</v>
      </c>
    </row>
    <row r="20" spans="2:14" x14ac:dyDescent="0.35">
      <c r="B20" s="15" t="s">
        <v>56</v>
      </c>
      <c r="C20" s="109" t="s">
        <v>17</v>
      </c>
      <c r="D20" s="11">
        <v>12.79044175113618</v>
      </c>
      <c r="E20" s="11">
        <v>21.385683643014165</v>
      </c>
      <c r="F20" s="30">
        <f t="shared" si="3"/>
        <v>0.6720050846652319</v>
      </c>
      <c r="H20" s="11">
        <v>4.1729805212881717</v>
      </c>
      <c r="I20" s="11">
        <v>4.5373541937293629</v>
      </c>
      <c r="J20" s="11">
        <v>5.8403957056356015</v>
      </c>
      <c r="K20" s="11">
        <v>6.22012713552337</v>
      </c>
      <c r="L20" s="106">
        <v>5.8799210874243535</v>
      </c>
      <c r="M20" s="30">
        <f t="shared" si="4"/>
        <v>0.29589201908689922</v>
      </c>
      <c r="N20" s="30">
        <f t="shared" si="5"/>
        <v>-5.469438818317518E-2</v>
      </c>
    </row>
    <row r="21" spans="2:14" x14ac:dyDescent="0.35">
      <c r="B21" s="15"/>
      <c r="C21" s="109"/>
      <c r="D21" s="13"/>
      <c r="E21" s="13"/>
      <c r="F21" s="13"/>
      <c r="H21" s="13"/>
      <c r="I21" s="13"/>
      <c r="J21" s="13"/>
      <c r="K21" s="13"/>
      <c r="L21" s="13"/>
      <c r="M21" s="13"/>
      <c r="N21" s="13"/>
    </row>
    <row r="22" spans="2:14" s="43" customFormat="1" x14ac:dyDescent="0.35">
      <c r="B22" s="40" t="s">
        <v>57</v>
      </c>
      <c r="C22" s="118" t="s">
        <v>25</v>
      </c>
      <c r="D22" s="41">
        <f>D11/D8</f>
        <v>0.47696734206261904</v>
      </c>
      <c r="E22" s="41">
        <f>E11/E8</f>
        <v>0.49402479709206798</v>
      </c>
      <c r="F22" s="42">
        <f>E22-D22</f>
        <v>1.7057455029448942E-2</v>
      </c>
      <c r="G22"/>
      <c r="H22" s="41">
        <f>H11/H8</f>
        <v>0.46971576462771303</v>
      </c>
      <c r="I22" s="41">
        <f>I11/I8</f>
        <v>0.48649403074808895</v>
      </c>
      <c r="J22" s="41">
        <f>J11/J8</f>
        <v>0.49928671899058663</v>
      </c>
      <c r="K22" s="41">
        <f>K11/K8</f>
        <v>0.51863077853237827</v>
      </c>
      <c r="L22" s="41">
        <f>L11/L8</f>
        <v>0.50089645335560307</v>
      </c>
      <c r="M22" s="42">
        <f>L22-I22</f>
        <v>1.440242260751412E-2</v>
      </c>
      <c r="N22" s="42">
        <f>L22-K22</f>
        <v>-1.7734325176775201E-2</v>
      </c>
    </row>
    <row r="23" spans="2:14" s="43" customFormat="1" x14ac:dyDescent="0.35">
      <c r="B23" s="40" t="s">
        <v>58</v>
      </c>
      <c r="C23" s="118" t="s">
        <v>25</v>
      </c>
      <c r="D23" s="41">
        <f>D11/D10</f>
        <v>0.54295683025803554</v>
      </c>
      <c r="E23" s="41">
        <f>E11/E10</f>
        <v>0.56638970771402486</v>
      </c>
      <c r="F23" s="42">
        <f>E23-D23</f>
        <v>2.343287745598932E-2</v>
      </c>
      <c r="G23"/>
      <c r="H23" s="41">
        <f>H11/H10</f>
        <v>0.5462124658071994</v>
      </c>
      <c r="I23" s="41">
        <f>I11/I10</f>
        <v>0.5573814853993948</v>
      </c>
      <c r="J23" s="41">
        <f>J11/J10</f>
        <v>0.57052751311982741</v>
      </c>
      <c r="K23" s="41">
        <f>K11/K10</f>
        <v>0.59094363555842289</v>
      </c>
      <c r="L23" s="41">
        <f>L11/L10</f>
        <v>0.56985942019237246</v>
      </c>
      <c r="M23" s="42">
        <f>L23-I23</f>
        <v>1.2477934792977652E-2</v>
      </c>
      <c r="N23" s="42">
        <f>L23-K23</f>
        <v>-2.1084215366050429E-2</v>
      </c>
    </row>
    <row r="25" spans="2:14" x14ac:dyDescent="0.35">
      <c r="B25" s="7" t="s">
        <v>59</v>
      </c>
      <c r="C25" s="8" t="str">
        <f>C$5</f>
        <v>Unit</v>
      </c>
      <c r="D25" s="9" t="str">
        <f>D$5</f>
        <v>FY25</v>
      </c>
      <c r="E25" s="9" t="str">
        <f t="shared" ref="E25:N25" si="6">E$5</f>
        <v>FY26</v>
      </c>
      <c r="F25" s="9" t="str">
        <f t="shared" si="6"/>
        <v>YoY Δ</v>
      </c>
      <c r="H25" s="9" t="str">
        <f t="shared" si="6"/>
        <v>Q4FY25</v>
      </c>
      <c r="I25" s="9" t="str">
        <f t="shared" si="6"/>
        <v>Q1FY26</v>
      </c>
      <c r="J25" s="9" t="str">
        <f t="shared" si="6"/>
        <v>Q3FY26</v>
      </c>
      <c r="K25" s="9" t="str">
        <f t="shared" si="6"/>
        <v>Q4FY26</v>
      </c>
      <c r="L25" s="9" t="str">
        <f t="shared" si="6"/>
        <v>Q1FY27</v>
      </c>
      <c r="M25" s="9" t="str">
        <f t="shared" si="6"/>
        <v>YoY Δ</v>
      </c>
      <c r="N25" s="9" t="str">
        <f t="shared" si="6"/>
        <v>QoQ Δ</v>
      </c>
    </row>
    <row r="26" spans="2:14" x14ac:dyDescent="0.35">
      <c r="B26" s="15" t="s">
        <v>43</v>
      </c>
      <c r="C26" s="109" t="s">
        <v>25</v>
      </c>
      <c r="D26" s="12">
        <v>0.40039229324906772</v>
      </c>
      <c r="E26" s="12">
        <v>0.39239754195187565</v>
      </c>
      <c r="F26" s="12">
        <f t="shared" ref="F26:F37" si="7">E26-D26</f>
        <v>-7.9947512971920709E-3</v>
      </c>
      <c r="H26" s="12">
        <v>0.40200295960672849</v>
      </c>
      <c r="I26" s="12">
        <v>0.40900057384608696</v>
      </c>
      <c r="J26" s="12">
        <v>0.4133555923325235</v>
      </c>
      <c r="K26" s="12">
        <v>0.38048894636062081</v>
      </c>
      <c r="L26" s="12">
        <v>0.35547448493324418</v>
      </c>
      <c r="M26" s="12">
        <f t="shared" ref="M26" si="8">L26-I26</f>
        <v>-5.3526088912842773E-2</v>
      </c>
      <c r="N26" s="12">
        <f t="shared" ref="N26" si="9">L26-K26</f>
        <v>-2.5014461427376622E-2</v>
      </c>
    </row>
    <row r="27" spans="2:14" x14ac:dyDescent="0.35">
      <c r="B27" s="15" t="s">
        <v>44</v>
      </c>
      <c r="C27" s="109" t="s">
        <v>25</v>
      </c>
      <c r="D27" s="12">
        <v>3.9435574786281036E-3</v>
      </c>
      <c r="E27" s="12">
        <v>3.7496378802011308E-3</v>
      </c>
      <c r="F27" s="12">
        <f t="shared" si="7"/>
        <v>-1.9391959842697277E-4</v>
      </c>
      <c r="H27" s="12">
        <v>2.1918199848716775E-3</v>
      </c>
      <c r="I27" s="12">
        <v>2.3139311238971018E-3</v>
      </c>
      <c r="J27" s="12">
        <v>4.9712192492358323E-3</v>
      </c>
      <c r="K27" s="12">
        <v>3.5950937500643472E-3</v>
      </c>
      <c r="L27" s="12">
        <v>3.7458887097894513E-3</v>
      </c>
      <c r="M27" s="12">
        <f t="shared" ref="M27:M37" si="10">L27-I27</f>
        <v>1.4319575858923496E-3</v>
      </c>
      <c r="N27" s="12">
        <f t="shared" ref="N27:N37" si="11">L27-K27</f>
        <v>1.5079495972510418E-4</v>
      </c>
    </row>
    <row r="28" spans="2:14" s="6" customFormat="1" x14ac:dyDescent="0.35">
      <c r="B28" s="31" t="s">
        <v>45</v>
      </c>
      <c r="C28" s="114" t="s">
        <v>25</v>
      </c>
      <c r="D28" s="33">
        <f>SUM(D26:D27)</f>
        <v>0.40433585072769584</v>
      </c>
      <c r="E28" s="33">
        <f>SUM(E26:E27)</f>
        <v>0.39614717983207676</v>
      </c>
      <c r="F28" s="33">
        <f t="shared" si="7"/>
        <v>-8.1886708956190879E-3</v>
      </c>
      <c r="G28"/>
      <c r="H28" s="33">
        <f>SUM(H26:H27)</f>
        <v>0.40419477959160016</v>
      </c>
      <c r="I28" s="33">
        <f>SUM(I26:I27)</f>
        <v>0.41131450496998406</v>
      </c>
      <c r="J28" s="33">
        <f>SUM(J26:J27)</f>
        <v>0.41832681158175933</v>
      </c>
      <c r="K28" s="33">
        <f>SUM(K26:K27)</f>
        <v>0.38408404011068514</v>
      </c>
      <c r="L28" s="33">
        <f>SUM(L26:L27)</f>
        <v>0.35922037364303361</v>
      </c>
      <c r="M28" s="33">
        <f t="shared" si="10"/>
        <v>-5.2094131326950455E-2</v>
      </c>
      <c r="N28" s="33">
        <f t="shared" si="11"/>
        <v>-2.4863666467651535E-2</v>
      </c>
    </row>
    <row r="29" spans="2:14" x14ac:dyDescent="0.35">
      <c r="B29" s="15" t="s">
        <v>46</v>
      </c>
      <c r="C29" s="109" t="s">
        <v>25</v>
      </c>
      <c r="D29" s="12">
        <v>4.9141873463307617E-2</v>
      </c>
      <c r="E29" s="12">
        <v>5.0613835087841674E-2</v>
      </c>
      <c r="F29" s="12">
        <f t="shared" si="7"/>
        <v>1.4719616245340572E-3</v>
      </c>
      <c r="H29" s="12">
        <v>5.6607216437350387E-2</v>
      </c>
      <c r="I29" s="12">
        <f>I9*4/AVERAGE('Operating metrics'!H$14:I$14)</f>
        <v>5.2310740636803556E-2</v>
      </c>
      <c r="J29" s="12">
        <v>5.2235753013331949E-2</v>
      </c>
      <c r="K29" s="12">
        <v>4.6999768856574309E-2</v>
      </c>
      <c r="L29" s="12">
        <v>4.3471954374771277E-2</v>
      </c>
      <c r="M29" s="12">
        <f t="shared" si="10"/>
        <v>-8.8387862620322791E-3</v>
      </c>
      <c r="N29" s="12">
        <f t="shared" si="11"/>
        <v>-3.5278144818030321E-3</v>
      </c>
    </row>
    <row r="30" spans="2:14" s="6" customFormat="1" x14ac:dyDescent="0.35">
      <c r="B30" s="31" t="s">
        <v>47</v>
      </c>
      <c r="C30" s="114" t="s">
        <v>25</v>
      </c>
      <c r="D30" s="33">
        <f>D28-D29</f>
        <v>0.35519397726438823</v>
      </c>
      <c r="E30" s="33">
        <f>E28-E29</f>
        <v>0.34553334474423508</v>
      </c>
      <c r="F30" s="33">
        <f t="shared" si="7"/>
        <v>-9.6606325201531451E-3</v>
      </c>
      <c r="G30"/>
      <c r="H30" s="33">
        <f>H28-H29</f>
        <v>0.34758756315424977</v>
      </c>
      <c r="I30" s="33">
        <f>I28-I29</f>
        <v>0.35900376433318049</v>
      </c>
      <c r="J30" s="33">
        <f>J28-J29</f>
        <v>0.36609105856842739</v>
      </c>
      <c r="K30" s="33">
        <f>K28-K29</f>
        <v>0.33708427125411083</v>
      </c>
      <c r="L30" s="33">
        <f>L28-L29</f>
        <v>0.31574841926826236</v>
      </c>
      <c r="M30" s="33">
        <f t="shared" si="10"/>
        <v>-4.3255345064918127E-2</v>
      </c>
      <c r="N30" s="33">
        <f t="shared" si="11"/>
        <v>-2.1335851985848475E-2</v>
      </c>
    </row>
    <row r="31" spans="2:14" x14ac:dyDescent="0.35">
      <c r="B31" s="10" t="s">
        <v>48</v>
      </c>
      <c r="C31" s="109" t="s">
        <v>25</v>
      </c>
      <c r="D31" s="12">
        <v>0.19285499602221698</v>
      </c>
      <c r="E31" s="12">
        <v>0.19570653013513667</v>
      </c>
      <c r="F31" s="12">
        <f t="shared" si="7"/>
        <v>2.8515341129196903E-3</v>
      </c>
      <c r="H31" s="12">
        <v>0.18985665995439843</v>
      </c>
      <c r="I31" s="12">
        <f>I11*4/AVERAGE('Operating metrics'!H$14:I$14)</f>
        <v>0.20010205142800241</v>
      </c>
      <c r="J31" s="12">
        <v>0.20886502122044998</v>
      </c>
      <c r="K31" s="12">
        <v>0.19919780474446583</v>
      </c>
      <c r="L31" s="12">
        <v>0.1799322111308701</v>
      </c>
      <c r="M31" s="12">
        <f t="shared" si="10"/>
        <v>-2.0169840297132313E-2</v>
      </c>
      <c r="N31" s="12">
        <f t="shared" si="11"/>
        <v>-1.9265593613595727E-2</v>
      </c>
    </row>
    <row r="32" spans="2:14" s="6" customFormat="1" x14ac:dyDescent="0.35">
      <c r="B32" s="31" t="s">
        <v>60</v>
      </c>
      <c r="C32" s="114" t="s">
        <v>25</v>
      </c>
      <c r="D32" s="33">
        <f>D30-D31</f>
        <v>0.16233898124217125</v>
      </c>
      <c r="E32" s="33">
        <f>E30-E31</f>
        <v>0.14982681460909841</v>
      </c>
      <c r="F32" s="33">
        <f t="shared" si="7"/>
        <v>-1.2512166633072835E-2</v>
      </c>
      <c r="G32"/>
      <c r="H32" s="33">
        <f>H30-H31</f>
        <v>0.15773090319985134</v>
      </c>
      <c r="I32" s="33">
        <f>I30-I31</f>
        <v>0.15890171290517807</v>
      </c>
      <c r="J32" s="33">
        <f>J30-J31</f>
        <v>0.15722603734797741</v>
      </c>
      <c r="K32" s="33">
        <f>K30-K31</f>
        <v>0.13788646650964501</v>
      </c>
      <c r="L32" s="33">
        <f>L30-L31</f>
        <v>0.13581620813739226</v>
      </c>
      <c r="M32" s="33">
        <f t="shared" si="10"/>
        <v>-2.3085504767785814E-2</v>
      </c>
      <c r="N32" s="33">
        <f t="shared" si="11"/>
        <v>-2.0702583722527479E-3</v>
      </c>
    </row>
    <row r="33" spans="2:14" x14ac:dyDescent="0.35">
      <c r="B33" s="15" t="s">
        <v>50</v>
      </c>
      <c r="C33" s="109" t="s">
        <v>25</v>
      </c>
      <c r="D33" s="12">
        <v>9.7694888574997155E-2</v>
      </c>
      <c r="E33" s="12">
        <v>8.227971527498644E-2</v>
      </c>
      <c r="F33" s="12">
        <f t="shared" si="7"/>
        <v>-1.5415173300010715E-2</v>
      </c>
      <c r="H33" s="12">
        <v>8.1787156303079755E-2</v>
      </c>
      <c r="I33" s="12">
        <f>I13*4/AVERAGE('Operating metrics'!H$14:I$14)</f>
        <v>8.8468122397241472E-2</v>
      </c>
      <c r="J33" s="12">
        <v>8.5020453037603153E-2</v>
      </c>
      <c r="K33" s="12">
        <v>7.0163918709603409E-2</v>
      </c>
      <c r="L33" s="12">
        <v>6.8012171281611619E-2</v>
      </c>
      <c r="M33" s="12">
        <f t="shared" si="10"/>
        <v>-2.0455951115629853E-2</v>
      </c>
      <c r="N33" s="12">
        <f t="shared" si="11"/>
        <v>-2.1517474279917903E-3</v>
      </c>
    </row>
    <row r="34" spans="2:14" s="6" customFormat="1" x14ac:dyDescent="0.35">
      <c r="B34" s="31" t="s">
        <v>61</v>
      </c>
      <c r="C34" s="114" t="s">
        <v>25</v>
      </c>
      <c r="D34" s="33">
        <f>D32-D33</f>
        <v>6.4644092667174094E-2</v>
      </c>
      <c r="E34" s="33">
        <f>E32-E33</f>
        <v>6.7547099334111974E-2</v>
      </c>
      <c r="F34" s="33">
        <f t="shared" si="7"/>
        <v>2.9030066669378796E-3</v>
      </c>
      <c r="G34"/>
      <c r="H34" s="33">
        <f>H32-H33</f>
        <v>7.594374689677158E-2</v>
      </c>
      <c r="I34" s="33">
        <f>I32-I33</f>
        <v>7.04335905079366E-2</v>
      </c>
      <c r="J34" s="33">
        <f>J32-J33</f>
        <v>7.2205584310374257E-2</v>
      </c>
      <c r="K34" s="33">
        <f>K32-K33</f>
        <v>6.7722547800041596E-2</v>
      </c>
      <c r="L34" s="33">
        <f>L32-L33</f>
        <v>6.7804036855780639E-2</v>
      </c>
      <c r="M34" s="33">
        <f t="shared" si="10"/>
        <v>-2.6295536521559609E-3</v>
      </c>
      <c r="N34" s="33">
        <f t="shared" si="11"/>
        <v>8.1489055739042415E-5</v>
      </c>
    </row>
    <row r="35" spans="2:14" x14ac:dyDescent="0.35">
      <c r="B35" s="15" t="s">
        <v>52</v>
      </c>
      <c r="C35" s="109" t="s">
        <v>25</v>
      </c>
      <c r="D35" s="12">
        <v>1.6632408760956792E-2</v>
      </c>
      <c r="E35" s="12">
        <v>1.7076901737520505E-2</v>
      </c>
      <c r="F35" s="12">
        <f t="shared" si="7"/>
        <v>4.4449297656371303E-4</v>
      </c>
      <c r="H35" s="12">
        <v>1.7287655256171666E-2</v>
      </c>
      <c r="I35" s="12">
        <f>I15*4/AVERAGE('Operating metrics'!H$14:I$14)</f>
        <v>1.7672428163809546E-2</v>
      </c>
      <c r="J35" s="12">
        <v>1.8527697235525675E-2</v>
      </c>
      <c r="K35" s="12">
        <v>1.7236422649616438E-2</v>
      </c>
      <c r="L35" s="12">
        <v>1.7321881398748552E-2</v>
      </c>
      <c r="M35" s="12">
        <f t="shared" si="10"/>
        <v>-3.5054676506099391E-4</v>
      </c>
      <c r="N35" s="12">
        <f t="shared" si="11"/>
        <v>8.5458749132114042E-5</v>
      </c>
    </row>
    <row r="36" spans="2:14" s="6" customFormat="1" x14ac:dyDescent="0.35">
      <c r="B36" s="31" t="s">
        <v>62</v>
      </c>
      <c r="C36" s="114" t="s">
        <v>25</v>
      </c>
      <c r="D36" s="33">
        <f>D34-D35</f>
        <v>4.8011683906217302E-2</v>
      </c>
      <c r="E36" s="33">
        <f>E34-E35</f>
        <v>5.0470197596591465E-2</v>
      </c>
      <c r="F36" s="33">
        <f t="shared" si="7"/>
        <v>2.4585136903741631E-3</v>
      </c>
      <c r="G36"/>
      <c r="H36" s="33">
        <f>H34-H35</f>
        <v>5.8656091640599914E-2</v>
      </c>
      <c r="I36" s="33">
        <f>I34-I35</f>
        <v>5.2761162344127054E-2</v>
      </c>
      <c r="J36" s="33">
        <f>J34-J35</f>
        <v>5.3677887074848579E-2</v>
      </c>
      <c r="K36" s="33">
        <f>K34-K35</f>
        <v>5.0486125150425158E-2</v>
      </c>
      <c r="L36" s="33">
        <f>L34-L35</f>
        <v>5.0482155457032087E-2</v>
      </c>
      <c r="M36" s="33">
        <f t="shared" si="10"/>
        <v>-2.279006887094967E-3</v>
      </c>
      <c r="N36" s="33">
        <f t="shared" si="11"/>
        <v>-3.9696933930716272E-6</v>
      </c>
    </row>
    <row r="37" spans="2:14" s="6" customFormat="1" x14ac:dyDescent="0.35">
      <c r="B37" s="31" t="s">
        <v>63</v>
      </c>
      <c r="C37" s="114" t="s">
        <v>25</v>
      </c>
      <c r="D37" s="44">
        <v>0.17742657946727064</v>
      </c>
      <c r="E37" s="44">
        <v>0.239656092923372</v>
      </c>
      <c r="F37" s="33">
        <f t="shared" si="7"/>
        <v>6.2229513456101365E-2</v>
      </c>
      <c r="G37"/>
      <c r="H37" s="44">
        <v>0.22207485109423036</v>
      </c>
      <c r="I37" s="44">
        <v>0.22881283711256895</v>
      </c>
      <c r="J37" s="44">
        <v>0.25403662332483606</v>
      </c>
      <c r="K37" s="44">
        <v>0.25314213678392761</v>
      </c>
      <c r="L37" s="44">
        <v>0.21199970790338724</v>
      </c>
      <c r="M37" s="33">
        <f t="shared" si="10"/>
        <v>-1.681312920918171E-2</v>
      </c>
      <c r="N37" s="33">
        <f t="shared" si="11"/>
        <v>-4.1142428880540372E-2</v>
      </c>
    </row>
    <row r="38" spans="2:14" x14ac:dyDescent="0.35">
      <c r="B38" s="6"/>
      <c r="C38" s="119"/>
      <c r="D38" s="45"/>
      <c r="E38" s="45"/>
      <c r="F38" s="45"/>
      <c r="H38" s="45"/>
      <c r="I38" s="45"/>
      <c r="J38" s="45"/>
      <c r="K38" s="45"/>
      <c r="L38" s="45"/>
      <c r="M38" s="25"/>
      <c r="N38" s="25"/>
    </row>
    <row r="39" spans="2:14" x14ac:dyDescent="0.35">
      <c r="B39" s="7" t="s">
        <v>183</v>
      </c>
      <c r="C39" s="8" t="str">
        <f>'AUM Profile &amp; Asset Quality'!C$5</f>
        <v>Unit</v>
      </c>
      <c r="D39" s="9" t="str">
        <f>'AUM Profile &amp; Asset Quality'!D$5</f>
        <v>FY25</v>
      </c>
      <c r="E39" s="9" t="str">
        <f>'AUM Profile &amp; Asset Quality'!E$5</f>
        <v>FY26</v>
      </c>
      <c r="F39" s="9" t="str">
        <f>'AUM Profile &amp; Asset Quality'!F$5</f>
        <v>YoY Δ</v>
      </c>
      <c r="H39" s="9" t="str">
        <f>'AUM Profile &amp; Asset Quality'!H$5</f>
        <v>Q4FY25</v>
      </c>
      <c r="I39" s="9" t="str">
        <f>'AUM Profile &amp; Asset Quality'!I$5</f>
        <v>Q1FY26</v>
      </c>
      <c r="J39" s="9" t="str">
        <f>'AUM Profile &amp; Asset Quality'!J$5</f>
        <v>Q3FY26</v>
      </c>
      <c r="K39" s="9" t="str">
        <f>'AUM Profile &amp; Asset Quality'!K$5</f>
        <v>Q4FY26</v>
      </c>
      <c r="L39" s="9" t="str">
        <f>'AUM Profile &amp; Asset Quality'!L$5</f>
        <v>Q1FY27</v>
      </c>
      <c r="M39" s="9" t="str">
        <f>'AUM Profile &amp; Asset Quality'!M$5</f>
        <v>YoY Δ</v>
      </c>
      <c r="N39" s="9" t="str">
        <f>'AUM Profile &amp; Asset Quality'!N$5</f>
        <v>QoQ Δ</v>
      </c>
    </row>
    <row r="40" spans="2:14" x14ac:dyDescent="0.35">
      <c r="B40" s="84" t="s">
        <v>136</v>
      </c>
      <c r="C40" s="109" t="s">
        <v>25</v>
      </c>
      <c r="D40" s="12">
        <v>0.32648853491074042</v>
      </c>
      <c r="E40" s="12">
        <v>0.30904411308714669</v>
      </c>
      <c r="F40" s="20">
        <f>E40-D40</f>
        <v>-1.7444421823593736E-2</v>
      </c>
      <c r="H40" s="12">
        <v>0.30349266826099491</v>
      </c>
      <c r="I40" s="12">
        <v>0.32179300406213718</v>
      </c>
      <c r="J40" s="12">
        <v>0.31481974707552812</v>
      </c>
      <c r="K40" s="12">
        <v>0.32615469147104226</v>
      </c>
      <c r="L40" s="12">
        <v>0.32353953287334786</v>
      </c>
      <c r="M40" s="12">
        <f>L40-I40</f>
        <v>1.7465288112106792E-3</v>
      </c>
      <c r="N40" s="12">
        <f>L40-K40</f>
        <v>-2.6151585976944003E-3</v>
      </c>
    </row>
    <row r="41" spans="2:14" x14ac:dyDescent="0.35">
      <c r="B41" s="84" t="s">
        <v>137</v>
      </c>
      <c r="C41" s="109" t="s">
        <v>25</v>
      </c>
      <c r="D41" s="138">
        <v>0.1507346390526938</v>
      </c>
      <c r="E41" s="138">
        <v>0.14779769650286301</v>
      </c>
      <c r="F41" s="20">
        <f>E41-D41</f>
        <v>-2.93694254983079E-3</v>
      </c>
      <c r="H41" s="138">
        <v>0.1594969538552293</v>
      </c>
      <c r="I41" s="138">
        <v>0.15676224084693427</v>
      </c>
      <c r="J41" s="138">
        <v>0.14512237982079121</v>
      </c>
      <c r="K41" s="138">
        <v>0.14553230748744905</v>
      </c>
      <c r="L41" s="138">
        <v>0.1445448153769075</v>
      </c>
      <c r="M41" s="138">
        <f>L41-I41</f>
        <v>-1.2217425470026771E-2</v>
      </c>
      <c r="N41" s="138">
        <f>L41-K41</f>
        <v>-9.8749211054155461E-4</v>
      </c>
    </row>
    <row r="42" spans="2:14" x14ac:dyDescent="0.35">
      <c r="B42" s="139" t="s">
        <v>138</v>
      </c>
      <c r="C42" s="109" t="s">
        <v>25</v>
      </c>
      <c r="D42" s="138">
        <f>D40-D41</f>
        <v>0.17575389585804663</v>
      </c>
      <c r="E42" s="138">
        <f>E40-E41</f>
        <v>0.16124641658428368</v>
      </c>
      <c r="F42" s="20">
        <f>E42-D42</f>
        <v>-1.4507479273762947E-2</v>
      </c>
      <c r="H42" s="138">
        <f>H40-H41</f>
        <v>0.14399571440576561</v>
      </c>
      <c r="I42" s="138">
        <f>I40-I41</f>
        <v>0.16503076321520291</v>
      </c>
      <c r="J42" s="138">
        <f>J40-J41</f>
        <v>0.16969736725473691</v>
      </c>
      <c r="K42" s="138">
        <f>K40-K41</f>
        <v>0.1806223839835932</v>
      </c>
      <c r="L42" s="138">
        <f>L40-L41</f>
        <v>0.17899471749644036</v>
      </c>
      <c r="M42" s="138">
        <f>L42-I42</f>
        <v>1.3963954281237451E-2</v>
      </c>
      <c r="N42" s="138">
        <f>L42-K42</f>
        <v>-1.6276664871528457E-3</v>
      </c>
    </row>
    <row r="43" spans="2:14" x14ac:dyDescent="0.35">
      <c r="B43" s="140" t="s">
        <v>139</v>
      </c>
      <c r="D43" s="25"/>
      <c r="E43" s="25"/>
      <c r="F43" s="25"/>
      <c r="H43" s="25"/>
      <c r="I43" s="25"/>
      <c r="J43" s="25"/>
      <c r="K43" s="25"/>
      <c r="L43" s="25"/>
      <c r="M43" s="25"/>
      <c r="N43" s="25"/>
    </row>
    <row r="44" spans="2:14" x14ac:dyDescent="0.35">
      <c r="B44" s="140" t="s">
        <v>184</v>
      </c>
      <c r="D44" s="141"/>
      <c r="E44" s="141"/>
      <c r="F44" s="25"/>
      <c r="H44" s="141"/>
      <c r="I44" s="141"/>
      <c r="J44" s="141"/>
      <c r="K44" s="141"/>
      <c r="L44" s="142"/>
      <c r="M44" s="25"/>
      <c r="N44" s="25"/>
    </row>
    <row r="45" spans="2:14" x14ac:dyDescent="0.35">
      <c r="B45" s="140" t="s">
        <v>140</v>
      </c>
      <c r="D45" s="25"/>
      <c r="E45" s="25"/>
      <c r="F45" s="25"/>
      <c r="H45" s="25"/>
      <c r="I45" s="25"/>
      <c r="J45" s="25"/>
      <c r="K45" s="25"/>
      <c r="L45" s="25"/>
      <c r="M45" s="25"/>
      <c r="N45" s="25"/>
    </row>
  </sheetData>
  <pageMargins left="0.7" right="0.7" top="0.75" bottom="0.75" header="0.3" footer="0.3"/>
  <pageSetup paperSize="9" scale="36" orientation="landscape" r:id="rId1"/>
  <ignoredErrors>
    <ignoredError sqref="L12 L14 L16" formula="1"/>
    <ignoredError sqref="I29 L37" formulaRange="1"/>
    <ignoredError sqref="I30:I37 L28 L30 L32 L34 L36" formula="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3CC54-4082-47DF-9615-3F74711F714A}">
  <dimension ref="A5:N27"/>
  <sheetViews>
    <sheetView showGridLines="0" zoomScale="70" zoomScaleNormal="70" workbookViewId="0"/>
  </sheetViews>
  <sheetFormatPr defaultRowHeight="14.5" x14ac:dyDescent="0.35"/>
  <cols>
    <col min="1" max="1" width="1.453125" customWidth="1"/>
    <col min="2" max="2" width="43.6328125" customWidth="1"/>
    <col min="3" max="3" width="10.90625" style="107" customWidth="1"/>
    <col min="4" max="5" width="16.36328125" customWidth="1"/>
    <col min="6" max="6" width="12.7265625" customWidth="1"/>
    <col min="7" max="7" width="2.1796875" customWidth="1"/>
    <col min="8" max="12" width="14.54296875" customWidth="1"/>
    <col min="13" max="14" width="12.7265625" customWidth="1"/>
  </cols>
  <sheetData>
    <row r="5" spans="2:14" x14ac:dyDescent="0.35">
      <c r="B5" s="7" t="s">
        <v>64</v>
      </c>
      <c r="C5" s="8" t="s">
        <v>1</v>
      </c>
      <c r="D5" s="9" t="s">
        <v>2</v>
      </c>
      <c r="E5" s="9" t="s">
        <v>3</v>
      </c>
      <c r="F5" s="9" t="s">
        <v>4</v>
      </c>
      <c r="H5" s="9" t="s">
        <v>5</v>
      </c>
      <c r="I5" s="9" t="s">
        <v>180</v>
      </c>
      <c r="J5" s="9" t="s">
        <v>6</v>
      </c>
      <c r="K5" s="9" t="s">
        <v>7</v>
      </c>
      <c r="L5" s="9" t="s">
        <v>181</v>
      </c>
      <c r="M5" s="9" t="s">
        <v>4</v>
      </c>
      <c r="N5" s="9" t="s">
        <v>8</v>
      </c>
    </row>
    <row r="6" spans="2:14" s="6" customFormat="1" x14ac:dyDescent="0.35">
      <c r="B6" s="17" t="s">
        <v>65</v>
      </c>
      <c r="C6" s="110"/>
      <c r="D6" s="18"/>
      <c r="E6" s="18"/>
      <c r="F6" s="18"/>
      <c r="G6"/>
      <c r="H6" s="18"/>
      <c r="I6" s="18"/>
      <c r="J6" s="18"/>
      <c r="K6" s="18"/>
      <c r="L6" s="18"/>
      <c r="M6" s="18"/>
      <c r="N6" s="18"/>
    </row>
    <row r="7" spans="2:14" x14ac:dyDescent="0.35">
      <c r="B7" s="15" t="s">
        <v>66</v>
      </c>
      <c r="C7" s="109" t="s">
        <v>15</v>
      </c>
      <c r="D7" s="16">
        <v>132.72</v>
      </c>
      <c r="E7" s="16">
        <v>209.45599999999999</v>
      </c>
      <c r="F7" s="12">
        <f t="shared" ref="F7:F13" si="0">IFERROR(E7/D7-1,100%)</f>
        <v>0.57817962628089203</v>
      </c>
      <c r="H7" s="16">
        <v>132.72</v>
      </c>
      <c r="I7" s="16">
        <v>204.82</v>
      </c>
      <c r="J7" s="16">
        <v>189.45</v>
      </c>
      <c r="K7" s="16">
        <v>209.45599999999999</v>
      </c>
      <c r="L7" s="16">
        <v>655.82299999999998</v>
      </c>
      <c r="M7" s="12">
        <f>L7/I7-1</f>
        <v>2.2019480519480519</v>
      </c>
      <c r="N7" s="12">
        <f>L7/K7-1</f>
        <v>2.1310776487663281</v>
      </c>
    </row>
    <row r="8" spans="2:14" x14ac:dyDescent="0.35">
      <c r="B8" s="15" t="s">
        <v>67</v>
      </c>
      <c r="C8" s="109" t="s">
        <v>15</v>
      </c>
      <c r="D8" s="16">
        <v>11.77</v>
      </c>
      <c r="E8" s="16">
        <v>31.75</v>
      </c>
      <c r="F8" s="12">
        <f t="shared" si="0"/>
        <v>1.6975361087510623</v>
      </c>
      <c r="H8" s="16">
        <v>11.77</v>
      </c>
      <c r="I8" s="16">
        <v>6.73</v>
      </c>
      <c r="J8" s="16">
        <v>55.39</v>
      </c>
      <c r="K8" s="16">
        <v>31.75</v>
      </c>
      <c r="L8" s="16">
        <v>7.58</v>
      </c>
      <c r="M8" s="12">
        <f t="shared" ref="M8:M9" si="1">L8/I8-1</f>
        <v>0.1263001485884101</v>
      </c>
      <c r="N8" s="12">
        <f t="shared" ref="N8:N10" si="2">L8/K8-1</f>
        <v>-0.76125984251968504</v>
      </c>
    </row>
    <row r="9" spans="2:14" x14ac:dyDescent="0.35">
      <c r="B9" s="15" t="s">
        <v>68</v>
      </c>
      <c r="C9" s="109" t="s">
        <v>15</v>
      </c>
      <c r="D9" s="16">
        <v>2157.7400000000002</v>
      </c>
      <c r="E9" s="16">
        <v>3189.34</v>
      </c>
      <c r="F9" s="12">
        <f t="shared" si="0"/>
        <v>0.47809281933875258</v>
      </c>
      <c r="H9" s="16">
        <v>2157.7400000000002</v>
      </c>
      <c r="I9" s="16">
        <v>2262.41</v>
      </c>
      <c r="J9" s="16">
        <v>2679.0200000000004</v>
      </c>
      <c r="K9" s="16">
        <v>3189.34</v>
      </c>
      <c r="L9" s="16">
        <v>3296.3969999999999</v>
      </c>
      <c r="M9" s="12">
        <f t="shared" si="1"/>
        <v>0.45702900888875142</v>
      </c>
      <c r="N9" s="12">
        <f t="shared" si="2"/>
        <v>3.3567133011845662E-2</v>
      </c>
    </row>
    <row r="10" spans="2:14" x14ac:dyDescent="0.35">
      <c r="B10" s="15" t="s">
        <v>69</v>
      </c>
      <c r="C10" s="109" t="s">
        <v>15</v>
      </c>
      <c r="D10" s="16">
        <v>0</v>
      </c>
      <c r="E10" s="16">
        <v>8.0449999999999999</v>
      </c>
      <c r="F10" s="12">
        <f t="shared" si="0"/>
        <v>1</v>
      </c>
      <c r="H10" s="16">
        <v>0</v>
      </c>
      <c r="I10" s="16">
        <v>0</v>
      </c>
      <c r="J10" s="16">
        <v>85.55</v>
      </c>
      <c r="K10" s="16">
        <v>8.0449999999999999</v>
      </c>
      <c r="L10" s="16">
        <v>8.1959999999999997</v>
      </c>
      <c r="M10" s="131" t="s">
        <v>182</v>
      </c>
      <c r="N10" s="12">
        <f t="shared" si="2"/>
        <v>1.8769422001242875E-2</v>
      </c>
    </row>
    <row r="11" spans="2:14" x14ac:dyDescent="0.35">
      <c r="B11" s="15" t="s">
        <v>70</v>
      </c>
      <c r="C11" s="109" t="s">
        <v>15</v>
      </c>
      <c r="D11" s="16">
        <v>216.74</v>
      </c>
      <c r="E11" s="16">
        <v>314.767</v>
      </c>
      <c r="F11" s="12">
        <f t="shared" si="0"/>
        <v>0.45227922856879199</v>
      </c>
      <c r="H11" s="16">
        <v>216.74</v>
      </c>
      <c r="I11" s="16">
        <v>340.07600000000002</v>
      </c>
      <c r="J11" s="16">
        <v>319.43</v>
      </c>
      <c r="K11" s="16">
        <v>314.767</v>
      </c>
      <c r="L11" s="16">
        <v>411.31299999999999</v>
      </c>
      <c r="M11" s="12">
        <f t="shared" ref="M11:M13" si="3">L11/I11-1</f>
        <v>0.20947376468789325</v>
      </c>
      <c r="N11" s="12">
        <f t="shared" ref="N11:N13" si="4">L11/K11-1</f>
        <v>0.30672211508830349</v>
      </c>
    </row>
    <row r="12" spans="2:14" x14ac:dyDescent="0.35">
      <c r="B12" s="28" t="s">
        <v>71</v>
      </c>
      <c r="C12" s="113" t="s">
        <v>15</v>
      </c>
      <c r="D12" s="29">
        <v>182.13</v>
      </c>
      <c r="E12" s="29">
        <v>235.21</v>
      </c>
      <c r="F12" s="30">
        <f t="shared" si="0"/>
        <v>0.2914401800911437</v>
      </c>
      <c r="H12" s="29">
        <v>182.13</v>
      </c>
      <c r="I12" s="29">
        <v>214.25300000000001</v>
      </c>
      <c r="J12" s="29">
        <v>239.94</v>
      </c>
      <c r="K12" s="29">
        <v>235.21</v>
      </c>
      <c r="L12" s="29">
        <v>239</v>
      </c>
      <c r="M12" s="30">
        <f t="shared" si="3"/>
        <v>0.1155036335547226</v>
      </c>
      <c r="N12" s="30">
        <f t="shared" si="4"/>
        <v>1.6113260490625336E-2</v>
      </c>
    </row>
    <row r="13" spans="2:14" s="6" customFormat="1" x14ac:dyDescent="0.35">
      <c r="B13" s="47" t="s">
        <v>72</v>
      </c>
      <c r="C13" s="120" t="s">
        <v>15</v>
      </c>
      <c r="D13" s="48">
        <f>SUM(D7:D12)</f>
        <v>2701.1000000000004</v>
      </c>
      <c r="E13" s="48">
        <f>SUM(E7:E12)</f>
        <v>3988.5680000000002</v>
      </c>
      <c r="F13" s="49">
        <f t="shared" si="0"/>
        <v>0.47664581096590264</v>
      </c>
      <c r="G13"/>
      <c r="H13" s="48">
        <f>SUM(H7:H12)</f>
        <v>2701.1000000000004</v>
      </c>
      <c r="I13" s="48">
        <f>SUM(I7:I12)</f>
        <v>3028.2890000000002</v>
      </c>
      <c r="J13" s="48">
        <f>SUM(J7:J12)</f>
        <v>3568.7800000000007</v>
      </c>
      <c r="K13" s="48">
        <f>SUM(K7:K12)</f>
        <v>3988.5680000000002</v>
      </c>
      <c r="L13" s="48">
        <f>SUM(L7:L12)</f>
        <v>4618.3090000000002</v>
      </c>
      <c r="M13" s="49">
        <f t="shared" si="3"/>
        <v>0.52505556768194839</v>
      </c>
      <c r="N13" s="49">
        <f t="shared" si="4"/>
        <v>0.15788648958724028</v>
      </c>
    </row>
    <row r="14" spans="2:14" x14ac:dyDescent="0.35">
      <c r="B14" s="38"/>
      <c r="C14" s="117"/>
      <c r="D14" s="50"/>
      <c r="E14" s="50"/>
      <c r="F14" s="39"/>
      <c r="H14" s="51"/>
      <c r="I14" s="51"/>
      <c r="J14" s="51"/>
      <c r="K14" s="51"/>
      <c r="L14" s="51"/>
      <c r="M14" s="39"/>
      <c r="N14" s="39"/>
    </row>
    <row r="15" spans="2:14" s="6" customFormat="1" x14ac:dyDescent="0.35">
      <c r="B15" s="17" t="s">
        <v>73</v>
      </c>
      <c r="C15" s="110"/>
      <c r="D15" s="52"/>
      <c r="E15" s="52"/>
      <c r="F15" s="18"/>
      <c r="G15"/>
      <c r="H15" s="53"/>
      <c r="I15" s="53"/>
      <c r="J15" s="53"/>
      <c r="K15" s="53"/>
      <c r="L15" s="53"/>
      <c r="M15" s="18"/>
      <c r="N15" s="18"/>
    </row>
    <row r="16" spans="2:14" x14ac:dyDescent="0.35">
      <c r="B16" s="15" t="s">
        <v>74</v>
      </c>
      <c r="C16" s="109" t="s">
        <v>15</v>
      </c>
      <c r="D16" s="16">
        <v>52.199999999999996</v>
      </c>
      <c r="E16" s="16">
        <v>104.84</v>
      </c>
      <c r="F16" s="12">
        <f t="shared" ref="F16:F27" si="5">IFERROR(E16/D16-1,100%)</f>
        <v>1.0084291187739467</v>
      </c>
      <c r="H16" s="16">
        <v>52.199999999999996</v>
      </c>
      <c r="I16" s="16">
        <v>65.7</v>
      </c>
      <c r="J16" s="16">
        <v>75.509999999999991</v>
      </c>
      <c r="K16" s="16">
        <v>104.84</v>
      </c>
      <c r="L16" s="16">
        <v>130.20099999999999</v>
      </c>
      <c r="M16" s="12">
        <f t="shared" ref="M16:M22" si="6">L16/I16-1</f>
        <v>0.98175038051750363</v>
      </c>
      <c r="N16" s="12">
        <f t="shared" ref="N16:N22" si="7">L16/K16-1</f>
        <v>0.24190194582220514</v>
      </c>
    </row>
    <row r="17" spans="1:14" x14ac:dyDescent="0.35">
      <c r="B17" s="15" t="s">
        <v>75</v>
      </c>
      <c r="C17" s="109" t="s">
        <v>15</v>
      </c>
      <c r="D17" s="16">
        <v>513.41300000000001</v>
      </c>
      <c r="E17" s="16">
        <v>1303.835</v>
      </c>
      <c r="F17" s="12">
        <f t="shared" si="5"/>
        <v>1.53954418762283</v>
      </c>
      <c r="H17" s="16">
        <v>513.41300000000001</v>
      </c>
      <c r="I17" s="16">
        <v>661.31999999999994</v>
      </c>
      <c r="J17" s="16">
        <v>1200.7950000000001</v>
      </c>
      <c r="K17" s="16">
        <v>1303.835</v>
      </c>
      <c r="L17" s="16">
        <v>1166.3610000000001</v>
      </c>
      <c r="M17" s="12">
        <f t="shared" si="6"/>
        <v>0.76368626383596472</v>
      </c>
      <c r="N17" s="12">
        <f t="shared" si="7"/>
        <v>-0.10543818811429351</v>
      </c>
    </row>
    <row r="18" spans="1:14" x14ac:dyDescent="0.35">
      <c r="B18" s="15" t="s">
        <v>76</v>
      </c>
      <c r="C18" s="109" t="s">
        <v>15</v>
      </c>
      <c r="D18" s="16">
        <v>994.16599999999994</v>
      </c>
      <c r="E18" s="16">
        <v>1092.2650000000001</v>
      </c>
      <c r="F18" s="12">
        <f t="shared" si="5"/>
        <v>9.8674668013189137E-2</v>
      </c>
      <c r="H18" s="16">
        <v>994.16599999999994</v>
      </c>
      <c r="I18" s="16">
        <v>1020.54</v>
      </c>
      <c r="J18" s="16">
        <v>846.72199999999998</v>
      </c>
      <c r="K18" s="16">
        <v>1092.2650000000001</v>
      </c>
      <c r="L18" s="16">
        <v>876.84199999999998</v>
      </c>
      <c r="M18" s="12">
        <f t="shared" si="6"/>
        <v>-0.14080584788445327</v>
      </c>
      <c r="N18" s="12">
        <f t="shared" si="7"/>
        <v>-0.19722594791557002</v>
      </c>
    </row>
    <row r="19" spans="1:14" x14ac:dyDescent="0.35">
      <c r="B19" s="15" t="s">
        <v>77</v>
      </c>
      <c r="C19" s="109" t="s">
        <v>15</v>
      </c>
      <c r="D19" s="16">
        <v>98.564999999999998</v>
      </c>
      <c r="E19" s="16">
        <v>104.636</v>
      </c>
      <c r="F19" s="12">
        <f t="shared" si="5"/>
        <v>6.1593872064120037E-2</v>
      </c>
      <c r="H19" s="16">
        <v>98.564999999999998</v>
      </c>
      <c r="I19" s="16">
        <v>132.37</v>
      </c>
      <c r="J19" s="16">
        <v>154.03899999999999</v>
      </c>
      <c r="K19" s="16">
        <v>104.636</v>
      </c>
      <c r="L19" s="16">
        <v>142.22499999999999</v>
      </c>
      <c r="M19" s="12">
        <f t="shared" si="6"/>
        <v>7.4450404170129048E-2</v>
      </c>
      <c r="N19" s="12">
        <f t="shared" si="7"/>
        <v>0.35923582705760926</v>
      </c>
    </row>
    <row r="20" spans="1:14" x14ac:dyDescent="0.35">
      <c r="B20" s="15" t="s">
        <v>78</v>
      </c>
      <c r="C20" s="109" t="s">
        <v>15</v>
      </c>
      <c r="D20" s="16">
        <v>36.763000000000005</v>
      </c>
      <c r="E20" s="16">
        <v>40.209999999999994</v>
      </c>
      <c r="F20" s="12">
        <f t="shared" si="5"/>
        <v>9.3762750591627197E-2</v>
      </c>
      <c r="H20" s="16">
        <v>36.763000000000005</v>
      </c>
      <c r="I20" s="16">
        <v>65.66</v>
      </c>
      <c r="J20" s="16">
        <v>37.373000000000005</v>
      </c>
      <c r="K20" s="16">
        <v>40.209999999999994</v>
      </c>
      <c r="L20" s="16">
        <v>57.608000000000004</v>
      </c>
      <c r="M20" s="12">
        <f t="shared" si="6"/>
        <v>-0.12263173926286919</v>
      </c>
      <c r="N20" s="12">
        <f t="shared" si="7"/>
        <v>0.43267843819945329</v>
      </c>
    </row>
    <row r="21" spans="1:14" x14ac:dyDescent="0.35">
      <c r="B21" s="28" t="s">
        <v>79</v>
      </c>
      <c r="C21" s="113" t="s">
        <v>15</v>
      </c>
      <c r="D21" s="29">
        <v>1005.9899999999999</v>
      </c>
      <c r="E21" s="29">
        <v>1342.7839999999999</v>
      </c>
      <c r="F21" s="30">
        <f t="shared" si="5"/>
        <v>0.33478861618902767</v>
      </c>
      <c r="H21" s="29">
        <v>1005.9899999999999</v>
      </c>
      <c r="I21" s="29">
        <v>1082.7</v>
      </c>
      <c r="J21" s="29">
        <v>1254.3399999999999</v>
      </c>
      <c r="K21" s="29">
        <v>1342.7839999999999</v>
      </c>
      <c r="L21" s="29">
        <v>2245.0740000000001</v>
      </c>
      <c r="M21" s="30">
        <f t="shared" si="6"/>
        <v>1.0735882515932391</v>
      </c>
      <c r="N21" s="30">
        <f t="shared" si="7"/>
        <v>0.67195468519136381</v>
      </c>
    </row>
    <row r="22" spans="1:14" s="6" customFormat="1" x14ac:dyDescent="0.35">
      <c r="B22" s="47" t="s">
        <v>80</v>
      </c>
      <c r="C22" s="120" t="s">
        <v>15</v>
      </c>
      <c r="D22" s="48">
        <f>SUM(D16:D21)</f>
        <v>2701.0969999999998</v>
      </c>
      <c r="E22" s="48">
        <f>SUM(E16:E21)</f>
        <v>3988.5699999999997</v>
      </c>
      <c r="F22" s="49">
        <f t="shared" si="5"/>
        <v>0.47664819145702664</v>
      </c>
      <c r="G22"/>
      <c r="H22" s="48">
        <f>SUM(H16:H21)</f>
        <v>2701.0969999999998</v>
      </c>
      <c r="I22" s="48">
        <f t="shared" ref="I22:L22" si="8">SUM(I16:I21)</f>
        <v>3028.29</v>
      </c>
      <c r="J22" s="48">
        <f t="shared" si="8"/>
        <v>3568.7789999999995</v>
      </c>
      <c r="K22" s="48">
        <f t="shared" si="8"/>
        <v>3988.5699999999997</v>
      </c>
      <c r="L22" s="48">
        <f t="shared" si="8"/>
        <v>4618.3109999999997</v>
      </c>
      <c r="M22" s="49">
        <f t="shared" si="6"/>
        <v>0.52505572451779714</v>
      </c>
      <c r="N22" s="49">
        <f t="shared" si="7"/>
        <v>0.15788641041776885</v>
      </c>
    </row>
    <row r="23" spans="1:14" s="54" customFormat="1" x14ac:dyDescent="0.35">
      <c r="A23" s="46"/>
      <c r="B23" s="46"/>
      <c r="C23" s="121"/>
      <c r="D23" s="46"/>
      <c r="E23" s="46"/>
      <c r="F23" s="46"/>
      <c r="G23"/>
      <c r="H23" s="46"/>
      <c r="I23" s="46"/>
      <c r="J23" s="46"/>
      <c r="K23" s="46"/>
      <c r="L23" s="46"/>
      <c r="M23" s="46"/>
      <c r="N23" s="46"/>
    </row>
    <row r="24" spans="1:14" s="55" customFormat="1" x14ac:dyDescent="0.35">
      <c r="B24" s="10" t="s">
        <v>81</v>
      </c>
      <c r="C24" s="108" t="s">
        <v>82</v>
      </c>
      <c r="D24" s="56">
        <v>1.4985987168439749</v>
      </c>
      <c r="E24" s="56">
        <v>1.7844322971745186</v>
      </c>
      <c r="F24" s="12">
        <f t="shared" si="5"/>
        <v>0.19073390168950932</v>
      </c>
      <c r="G24"/>
      <c r="H24" s="56">
        <v>1.4985987168439749</v>
      </c>
      <c r="I24" s="56">
        <v>1.5533942920476584</v>
      </c>
      <c r="J24" s="56">
        <v>1.6323486970816476</v>
      </c>
      <c r="K24" s="56">
        <v>1.7844322971745186</v>
      </c>
      <c r="L24" s="56">
        <v>0.91008269660599161</v>
      </c>
      <c r="M24" s="12">
        <f t="shared" ref="M24:M27" si="9">L24/I24-1</f>
        <v>-0.41413284362830005</v>
      </c>
      <c r="N24" s="12">
        <f t="shared" ref="N24:N27" si="10">L24/K24-1</f>
        <v>-0.48998754503209663</v>
      </c>
    </row>
    <row r="25" spans="1:14" s="55" customFormat="1" x14ac:dyDescent="0.35">
      <c r="B25" s="10" t="s">
        <v>83</v>
      </c>
      <c r="C25" s="108" t="s">
        <v>82</v>
      </c>
      <c r="D25" s="56">
        <v>4.0623047942822499</v>
      </c>
      <c r="E25" s="56">
        <v>5.2625284483580392</v>
      </c>
      <c r="F25" s="12">
        <f t="shared" si="5"/>
        <v>0.29545386544237662</v>
      </c>
      <c r="G25"/>
      <c r="H25" s="56">
        <v>4.0623047942822499</v>
      </c>
      <c r="I25" s="56">
        <v>4.5917982820725953</v>
      </c>
      <c r="J25" s="56">
        <v>4.7481167004161549</v>
      </c>
      <c r="K25" s="56">
        <v>5.2625284483580392</v>
      </c>
      <c r="L25" s="56">
        <v>3.5636894311354572</v>
      </c>
      <c r="M25" s="12">
        <f t="shared" si="9"/>
        <v>-0.22390113584716997</v>
      </c>
      <c r="N25" s="12">
        <f t="shared" si="10"/>
        <v>-0.32281802063276954</v>
      </c>
    </row>
    <row r="26" spans="1:14" s="58" customFormat="1" x14ac:dyDescent="0.35">
      <c r="B26" s="59" t="s">
        <v>84</v>
      </c>
      <c r="C26" s="122" t="s">
        <v>17</v>
      </c>
      <c r="D26" s="60">
        <v>187.57666992909117</v>
      </c>
      <c r="E26" s="60">
        <v>113.05234702600924</v>
      </c>
      <c r="F26" s="12">
        <f t="shared" si="5"/>
        <v>-0.39730059677066476</v>
      </c>
      <c r="G26"/>
      <c r="H26" s="60">
        <v>187.57666992909117</v>
      </c>
      <c r="I26" s="60">
        <v>201.87999933620318</v>
      </c>
      <c r="J26" s="60">
        <v>231.84262337744912</v>
      </c>
      <c r="K26" s="60">
        <v>113.05234702600924</v>
      </c>
      <c r="L26" s="60">
        <v>133.25223871368928</v>
      </c>
      <c r="M26" s="12">
        <f t="shared" si="9"/>
        <v>-0.3399433368742184</v>
      </c>
      <c r="N26" s="12">
        <f t="shared" si="10"/>
        <v>0.17867733151115184</v>
      </c>
    </row>
    <row r="27" spans="1:14" s="58" customFormat="1" x14ac:dyDescent="0.35">
      <c r="B27" s="59" t="s">
        <v>85</v>
      </c>
      <c r="C27" s="122" t="s">
        <v>17</v>
      </c>
      <c r="D27" s="60">
        <v>75.709398850861376</v>
      </c>
      <c r="E27" s="60">
        <v>101.56111612065192</v>
      </c>
      <c r="F27" s="12">
        <f t="shared" si="5"/>
        <v>0.34145981426580052</v>
      </c>
      <c r="G27"/>
      <c r="H27" s="60">
        <v>75.709398850861376</v>
      </c>
      <c r="I27" s="60">
        <v>82.04386226888326</v>
      </c>
      <c r="J27" s="60">
        <v>95.024848360731212</v>
      </c>
      <c r="K27" s="60">
        <v>101.56111612065192</v>
      </c>
      <c r="L27" s="60">
        <v>123.41658646547938</v>
      </c>
      <c r="M27" s="12">
        <f t="shared" si="9"/>
        <v>0.50427567708849241</v>
      </c>
      <c r="N27" s="12">
        <f t="shared" si="10"/>
        <v>0.21519525562188324</v>
      </c>
    </row>
  </sheetData>
  <pageMargins left="0.7" right="0.7" top="0.75" bottom="0.75" header="0.3" footer="0.3"/>
  <pageSetup paperSize="9" scal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22E0D-0023-4EAE-AB91-61A360846393}">
  <dimension ref="B5:N41"/>
  <sheetViews>
    <sheetView showGridLines="0" zoomScale="70" zoomScaleNormal="70" workbookViewId="0"/>
  </sheetViews>
  <sheetFormatPr defaultRowHeight="14.5" x14ac:dyDescent="0.35"/>
  <cols>
    <col min="1" max="1" width="1.453125" customWidth="1"/>
    <col min="2" max="2" width="43.6328125" customWidth="1"/>
    <col min="3" max="3" width="10.90625" style="107" customWidth="1"/>
    <col min="4" max="5" width="14.6328125" customWidth="1"/>
    <col min="6" max="6" width="12.7265625" customWidth="1"/>
    <col min="7" max="7" width="2.1796875" customWidth="1"/>
    <col min="8" max="12" width="14.54296875" customWidth="1"/>
    <col min="13" max="14" width="12.7265625" customWidth="1"/>
  </cols>
  <sheetData>
    <row r="5" spans="2:14" x14ac:dyDescent="0.35">
      <c r="B5" s="61" t="s">
        <v>86</v>
      </c>
      <c r="C5" s="123" t="s">
        <v>1</v>
      </c>
      <c r="D5" s="62" t="s">
        <v>2</v>
      </c>
      <c r="E5" s="62" t="s">
        <v>3</v>
      </c>
      <c r="F5" s="9" t="s">
        <v>4</v>
      </c>
      <c r="H5" s="62" t="s">
        <v>5</v>
      </c>
      <c r="I5" s="62" t="s">
        <v>180</v>
      </c>
      <c r="J5" s="62" t="s">
        <v>6</v>
      </c>
      <c r="K5" s="62" t="s">
        <v>7</v>
      </c>
      <c r="L5" s="62" t="s">
        <v>181</v>
      </c>
      <c r="M5" s="9" t="s">
        <v>4</v>
      </c>
      <c r="N5" s="9" t="s">
        <v>8</v>
      </c>
    </row>
    <row r="6" spans="2:14" x14ac:dyDescent="0.35">
      <c r="B6" s="63" t="s">
        <v>87</v>
      </c>
      <c r="C6" s="117" t="s">
        <v>15</v>
      </c>
      <c r="D6" s="50">
        <v>513.41488463682401</v>
      </c>
      <c r="E6" s="50">
        <v>1289.3253418530601</v>
      </c>
      <c r="F6" s="64">
        <f t="shared" ref="F6:F12" si="0">IFERROR(E6/D6-1,100%)</f>
        <v>1.5112737874070294</v>
      </c>
      <c r="H6" s="50">
        <v>513.41488463682401</v>
      </c>
      <c r="I6" s="50">
        <v>564.37</v>
      </c>
      <c r="J6" s="50">
        <v>1126.614</v>
      </c>
      <c r="K6" s="50">
        <v>1289.3253418530601</v>
      </c>
      <c r="L6" s="50">
        <v>1151.47</v>
      </c>
      <c r="M6" s="65">
        <f>L6/I6-1</f>
        <v>1.0402749968991976</v>
      </c>
      <c r="N6" s="65">
        <f>L6/K6-1</f>
        <v>-0.10692052453954715</v>
      </c>
    </row>
    <row r="7" spans="2:14" x14ac:dyDescent="0.35">
      <c r="B7" s="22" t="s">
        <v>88</v>
      </c>
      <c r="C7" s="109" t="s">
        <v>15</v>
      </c>
      <c r="D7" s="16">
        <v>654.58080553739796</v>
      </c>
      <c r="E7" s="16">
        <v>879.19547372056104</v>
      </c>
      <c r="F7" s="12">
        <f t="shared" si="0"/>
        <v>0.3431427660008437</v>
      </c>
      <c r="H7" s="16">
        <v>654.58080553739796</v>
      </c>
      <c r="I7" s="16">
        <v>635.72</v>
      </c>
      <c r="J7" s="16">
        <v>568.25400000000002</v>
      </c>
      <c r="K7" s="16">
        <v>879.19547372056104</v>
      </c>
      <c r="L7" s="16">
        <v>739.17</v>
      </c>
      <c r="M7" s="66">
        <f t="shared" ref="M7:M12" si="1">L7/I7-1</f>
        <v>0.16272887434719685</v>
      </c>
      <c r="N7" s="66">
        <f t="shared" ref="N7:N12" si="2">L7/K7-1</f>
        <v>-0.15926546246650275</v>
      </c>
    </row>
    <row r="8" spans="2:14" x14ac:dyDescent="0.35">
      <c r="B8" s="22" t="s">
        <v>89</v>
      </c>
      <c r="C8" s="109" t="s">
        <v>15</v>
      </c>
      <c r="D8" s="16">
        <v>300.24351797432399</v>
      </c>
      <c r="E8" s="16">
        <v>197.93387747094101</v>
      </c>
      <c r="F8" s="12">
        <f t="shared" si="0"/>
        <v>-0.34075553468612174</v>
      </c>
      <c r="H8" s="16">
        <v>300.24351797432399</v>
      </c>
      <c r="I8" s="16">
        <v>369.82</v>
      </c>
      <c r="J8" s="16">
        <v>248.38200000000001</v>
      </c>
      <c r="K8" s="16">
        <v>197.93387747094101</v>
      </c>
      <c r="L8" s="16">
        <v>122.55</v>
      </c>
      <c r="M8" s="66">
        <f t="shared" si="1"/>
        <v>-0.66862257314369145</v>
      </c>
      <c r="N8" s="66">
        <f t="shared" si="2"/>
        <v>-0.38085384085909313</v>
      </c>
    </row>
    <row r="9" spans="2:14" x14ac:dyDescent="0.35">
      <c r="B9" s="22" t="s">
        <v>90</v>
      </c>
      <c r="C9" s="109" t="s">
        <v>15</v>
      </c>
      <c r="D9" s="16">
        <v>30.4491780821918</v>
      </c>
      <c r="E9" s="16">
        <v>15.1401369863014</v>
      </c>
      <c r="F9" s="12">
        <f t="shared" si="0"/>
        <v>-0.50277354136018182</v>
      </c>
      <c r="H9" s="16">
        <v>30.4491780821918</v>
      </c>
      <c r="I9" s="16">
        <v>15</v>
      </c>
      <c r="J9" s="16">
        <v>30.086000000000002</v>
      </c>
      <c r="K9" s="16">
        <v>15.1401369863014</v>
      </c>
      <c r="L9" s="16">
        <v>15.13</v>
      </c>
      <c r="M9" s="66">
        <f t="shared" si="1"/>
        <v>8.6666666666668224E-3</v>
      </c>
      <c r="N9" s="66">
        <f t="shared" si="2"/>
        <v>-6.6954389584261698E-4</v>
      </c>
    </row>
    <row r="10" spans="2:14" x14ac:dyDescent="0.35">
      <c r="B10" s="22" t="s">
        <v>91</v>
      </c>
      <c r="C10" s="109" t="s">
        <v>15</v>
      </c>
      <c r="D10" s="16">
        <v>0</v>
      </c>
      <c r="E10" s="16">
        <v>14.5082279</v>
      </c>
      <c r="F10" s="12">
        <f t="shared" si="0"/>
        <v>1</v>
      </c>
      <c r="H10" s="16">
        <v>0</v>
      </c>
      <c r="I10" s="16">
        <v>96.95</v>
      </c>
      <c r="J10" s="16">
        <v>74.180999999999997</v>
      </c>
      <c r="K10" s="16">
        <v>14.5082279</v>
      </c>
      <c r="L10" s="16">
        <v>14.89</v>
      </c>
      <c r="M10" s="66">
        <f t="shared" si="1"/>
        <v>-0.84641567818463126</v>
      </c>
      <c r="N10" s="66">
        <f t="shared" si="2"/>
        <v>2.6314178591032578E-2</v>
      </c>
    </row>
    <row r="11" spans="2:14" x14ac:dyDescent="0.35">
      <c r="B11" s="67" t="s">
        <v>92</v>
      </c>
      <c r="C11" s="113" t="s">
        <v>15</v>
      </c>
      <c r="D11" s="29">
        <v>8.892931321999999</v>
      </c>
      <c r="E11" s="29">
        <v>0</v>
      </c>
      <c r="F11" s="30">
        <f t="shared" si="0"/>
        <v>-1</v>
      </c>
      <c r="H11" s="29">
        <v>8.892931321999999</v>
      </c>
      <c r="I11" s="29">
        <v>0</v>
      </c>
      <c r="J11" s="29">
        <v>0</v>
      </c>
      <c r="K11" s="29">
        <v>0</v>
      </c>
      <c r="L11" s="16">
        <v>0</v>
      </c>
      <c r="M11" s="132" t="s">
        <v>182</v>
      </c>
      <c r="N11" s="132" t="s">
        <v>182</v>
      </c>
    </row>
    <row r="12" spans="2:14" s="6" customFormat="1" x14ac:dyDescent="0.35">
      <c r="B12" s="69" t="s">
        <v>93</v>
      </c>
      <c r="C12" s="124" t="s">
        <v>15</v>
      </c>
      <c r="D12" s="70">
        <f>SUM(D6:D11)</f>
        <v>1507.581317552738</v>
      </c>
      <c r="E12" s="70">
        <f>SUM(E6:E11)</f>
        <v>2396.1030579308631</v>
      </c>
      <c r="F12" s="71">
        <f t="shared" si="0"/>
        <v>0.58936903106524663</v>
      </c>
      <c r="G12"/>
      <c r="H12" s="70">
        <f>SUM(H6:H11)</f>
        <v>1507.581317552738</v>
      </c>
      <c r="I12" s="70">
        <f>SUM(I6:I11)</f>
        <v>1681.8600000000001</v>
      </c>
      <c r="J12" s="70">
        <f>SUM(J6:J11)</f>
        <v>2047.5170000000001</v>
      </c>
      <c r="K12" s="70">
        <f>SUM(K6:K11)</f>
        <v>2396.1030579308631</v>
      </c>
      <c r="L12" s="70">
        <f>SUM(L6:L11)</f>
        <v>2043.21</v>
      </c>
      <c r="M12" s="71">
        <f t="shared" si="1"/>
        <v>0.21485141450536904</v>
      </c>
      <c r="N12" s="71">
        <f t="shared" si="2"/>
        <v>-0.14727791309427285</v>
      </c>
    </row>
    <row r="13" spans="2:14" x14ac:dyDescent="0.35">
      <c r="B13" s="67"/>
      <c r="C13" s="113"/>
      <c r="D13" s="29"/>
      <c r="E13" s="29"/>
      <c r="F13" s="30"/>
      <c r="H13" s="29"/>
      <c r="I13" s="29"/>
      <c r="J13" s="29"/>
      <c r="K13" s="29"/>
      <c r="L13" s="29"/>
      <c r="M13" s="68"/>
      <c r="N13" s="68"/>
    </row>
    <row r="14" spans="2:14" x14ac:dyDescent="0.35">
      <c r="B14" s="69" t="s">
        <v>94</v>
      </c>
      <c r="C14" s="109"/>
      <c r="D14" s="12"/>
      <c r="E14" s="12"/>
      <c r="F14" s="13"/>
      <c r="H14" s="12"/>
      <c r="I14" s="12"/>
      <c r="J14" s="12"/>
      <c r="K14" s="12"/>
      <c r="L14" s="12"/>
      <c r="M14" s="13"/>
      <c r="N14" s="13"/>
    </row>
    <row r="15" spans="2:14" x14ac:dyDescent="0.35">
      <c r="B15" s="19" t="str">
        <f t="shared" ref="B15:B20" si="3">B6</f>
        <v>NCD</v>
      </c>
      <c r="C15" s="109" t="s">
        <v>25</v>
      </c>
      <c r="D15" s="12">
        <f t="shared" ref="D15:E20" si="4">D6/D$12</f>
        <v>0.34055535091815292</v>
      </c>
      <c r="E15" s="12">
        <f t="shared" si="4"/>
        <v>0.53809260732150954</v>
      </c>
      <c r="F15" s="12">
        <f t="shared" ref="F15:F20" si="5">E15-D15</f>
        <v>0.19753725640335662</v>
      </c>
      <c r="H15" s="12">
        <f t="shared" ref="H15:L20" si="6">H6/H$12</f>
        <v>0.34055535091815292</v>
      </c>
      <c r="I15" s="12">
        <f t="shared" ref="I15" si="7">I6/I$12</f>
        <v>0.33556300762251312</v>
      </c>
      <c r="J15" s="12">
        <f t="shared" si="6"/>
        <v>0.55023425934925085</v>
      </c>
      <c r="K15" s="12">
        <f t="shared" si="6"/>
        <v>0.53809260732150954</v>
      </c>
      <c r="L15" s="143">
        <f t="shared" si="6"/>
        <v>0.56355930129551046</v>
      </c>
      <c r="M15" s="12">
        <f>L15-I15</f>
        <v>0.22799629367299734</v>
      </c>
      <c r="N15" s="12">
        <f>L15-K15</f>
        <v>2.546669397400092E-2</v>
      </c>
    </row>
    <row r="16" spans="2:14" x14ac:dyDescent="0.35">
      <c r="B16" s="19" t="str">
        <f t="shared" si="3"/>
        <v>TL</v>
      </c>
      <c r="C16" s="109" t="s">
        <v>25</v>
      </c>
      <c r="D16" s="12">
        <f t="shared" si="4"/>
        <v>0.43419270185702569</v>
      </c>
      <c r="E16" s="12">
        <f t="shared" si="4"/>
        <v>0.36692723662720239</v>
      </c>
      <c r="F16" s="12">
        <f t="shared" si="5"/>
        <v>-6.7265465229823296E-2</v>
      </c>
      <c r="H16" s="12">
        <f t="shared" si="6"/>
        <v>0.43419270185702569</v>
      </c>
      <c r="I16" s="12">
        <f t="shared" ref="I16" si="8">I7/I$12</f>
        <v>0.37798627709797483</v>
      </c>
      <c r="J16" s="12">
        <f t="shared" si="6"/>
        <v>0.27753322683035109</v>
      </c>
      <c r="K16" s="12">
        <f t="shared" si="6"/>
        <v>0.36692723662720239</v>
      </c>
      <c r="L16" s="143">
        <f t="shared" si="6"/>
        <v>0.36176898116199507</v>
      </c>
      <c r="M16" s="12">
        <f t="shared" ref="M16:M19" si="9">L16-I16</f>
        <v>-1.6217295935979759E-2</v>
      </c>
      <c r="N16" s="12">
        <f t="shared" ref="N16:N19" si="10">L16-K16</f>
        <v>-5.1582554652073176E-3</v>
      </c>
    </row>
    <row r="17" spans="2:14" x14ac:dyDescent="0.35">
      <c r="B17" s="19" t="str">
        <f t="shared" si="3"/>
        <v>PTC</v>
      </c>
      <c r="C17" s="109" t="s">
        <v>25</v>
      </c>
      <c r="D17" s="12">
        <f t="shared" si="4"/>
        <v>0.19915576989353406</v>
      </c>
      <c r="E17" s="12">
        <f t="shared" si="4"/>
        <v>8.2606579385556697E-2</v>
      </c>
      <c r="F17" s="12">
        <f t="shared" si="5"/>
        <v>-0.11654919050797737</v>
      </c>
      <c r="H17" s="12">
        <f t="shared" si="6"/>
        <v>0.19915576989353406</v>
      </c>
      <c r="I17" s="12">
        <f t="shared" ref="I17" si="11">I8/I$12</f>
        <v>0.21988750549986322</v>
      </c>
      <c r="J17" s="12">
        <f t="shared" si="6"/>
        <v>0.12130888290548991</v>
      </c>
      <c r="K17" s="12">
        <f t="shared" si="6"/>
        <v>8.2606579385556697E-2</v>
      </c>
      <c r="L17" s="143">
        <f t="shared" si="6"/>
        <v>5.9979150454431994E-2</v>
      </c>
      <c r="M17" s="12">
        <f t="shared" si="9"/>
        <v>-0.15990835504543122</v>
      </c>
      <c r="N17" s="12">
        <f t="shared" si="10"/>
        <v>-2.2627428931124703E-2</v>
      </c>
    </row>
    <row r="18" spans="2:14" x14ac:dyDescent="0.35">
      <c r="B18" s="19" t="str">
        <f t="shared" si="3"/>
        <v>WCDL</v>
      </c>
      <c r="C18" s="109" t="s">
        <v>25</v>
      </c>
      <c r="D18" s="12">
        <f t="shared" si="4"/>
        <v>2.019737026963166E-2</v>
      </c>
      <c r="E18" s="12">
        <f t="shared" si="4"/>
        <v>6.3186501666483213E-3</v>
      </c>
      <c r="F18" s="12">
        <f t="shared" si="5"/>
        <v>-1.3878720102983338E-2</v>
      </c>
      <c r="H18" s="12">
        <f t="shared" si="6"/>
        <v>2.019737026963166E-2</v>
      </c>
      <c r="I18" s="12">
        <f t="shared" ref="I18" si="12">I9/I$12</f>
        <v>8.9186971567193456E-3</v>
      </c>
      <c r="J18" s="12">
        <f t="shared" si="6"/>
        <v>1.4693895093422912E-2</v>
      </c>
      <c r="K18" s="12">
        <f t="shared" si="6"/>
        <v>6.3186501666483213E-3</v>
      </c>
      <c r="L18" s="143">
        <f t="shared" si="6"/>
        <v>7.4050146583072712E-3</v>
      </c>
      <c r="M18" s="12">
        <f t="shared" si="9"/>
        <v>-1.5136824984120743E-3</v>
      </c>
      <c r="N18" s="12">
        <f t="shared" si="10"/>
        <v>1.0863644916589499E-3</v>
      </c>
    </row>
    <row r="19" spans="2:14" x14ac:dyDescent="0.35">
      <c r="B19" s="19" t="str">
        <f t="shared" si="3"/>
        <v>CP</v>
      </c>
      <c r="C19" s="109" t="s">
        <v>25</v>
      </c>
      <c r="D19" s="12">
        <f t="shared" si="4"/>
        <v>0</v>
      </c>
      <c r="E19" s="12">
        <f t="shared" si="4"/>
        <v>6.0549264990832534E-3</v>
      </c>
      <c r="F19" s="12">
        <f t="shared" si="5"/>
        <v>6.0549264990832534E-3</v>
      </c>
      <c r="H19" s="133">
        <f t="shared" si="6"/>
        <v>0</v>
      </c>
      <c r="I19" s="12">
        <f t="shared" ref="I19" si="13">I10/I$12</f>
        <v>5.764451262292937E-2</v>
      </c>
      <c r="J19" s="12">
        <f t="shared" si="6"/>
        <v>3.622973582148524E-2</v>
      </c>
      <c r="K19" s="12">
        <f t="shared" si="6"/>
        <v>6.0549264990832534E-3</v>
      </c>
      <c r="L19" s="143">
        <f t="shared" si="6"/>
        <v>7.2875524297551404E-3</v>
      </c>
      <c r="M19" s="12">
        <f t="shared" si="9"/>
        <v>-5.0356960193174233E-2</v>
      </c>
      <c r="N19" s="12">
        <f t="shared" si="10"/>
        <v>1.232625930671887E-3</v>
      </c>
    </row>
    <row r="20" spans="2:14" x14ac:dyDescent="0.35">
      <c r="B20" s="19" t="str">
        <f t="shared" si="3"/>
        <v>Bank OD</v>
      </c>
      <c r="C20" s="109" t="s">
        <v>25</v>
      </c>
      <c r="D20" s="12">
        <f t="shared" si="4"/>
        <v>5.8988070616555035E-3</v>
      </c>
      <c r="E20" s="12">
        <f t="shared" si="4"/>
        <v>0</v>
      </c>
      <c r="F20" s="12">
        <f t="shared" si="5"/>
        <v>-5.8988070616555035E-3</v>
      </c>
      <c r="H20" s="12">
        <f t="shared" si="6"/>
        <v>5.8988070616555035E-3</v>
      </c>
      <c r="I20" s="133">
        <f t="shared" ref="I20" si="14">I11/I$12</f>
        <v>0</v>
      </c>
      <c r="J20" s="133">
        <f t="shared" si="6"/>
        <v>0</v>
      </c>
      <c r="K20" s="133">
        <f t="shared" si="6"/>
        <v>0</v>
      </c>
      <c r="L20" s="133">
        <f t="shared" si="6"/>
        <v>0</v>
      </c>
      <c r="M20" s="134" t="s">
        <v>182</v>
      </c>
      <c r="N20" s="134" t="s">
        <v>182</v>
      </c>
    </row>
    <row r="22" spans="2:14" x14ac:dyDescent="0.35">
      <c r="B22" s="7" t="s">
        <v>95</v>
      </c>
      <c r="C22" s="8" t="str">
        <f t="shared" ref="C22" si="15">C$5</f>
        <v>Unit</v>
      </c>
      <c r="D22" s="9" t="str">
        <f>D$5</f>
        <v>FY25</v>
      </c>
      <c r="E22" s="9" t="str">
        <f t="shared" ref="E22:N22" si="16">E$5</f>
        <v>FY26</v>
      </c>
      <c r="F22" s="9" t="str">
        <f t="shared" si="16"/>
        <v>YoY Δ</v>
      </c>
      <c r="H22" s="9" t="str">
        <f t="shared" si="16"/>
        <v>Q4FY25</v>
      </c>
      <c r="I22" s="9" t="str">
        <f t="shared" si="16"/>
        <v>Q1FY26</v>
      </c>
      <c r="J22" s="9" t="str">
        <f t="shared" si="16"/>
        <v>Q3FY26</v>
      </c>
      <c r="K22" s="9" t="str">
        <f t="shared" si="16"/>
        <v>Q4FY26</v>
      </c>
      <c r="L22" s="9" t="str">
        <f t="shared" si="16"/>
        <v>Q1FY27</v>
      </c>
      <c r="M22" s="9" t="str">
        <f t="shared" si="16"/>
        <v>YoY Δ</v>
      </c>
      <c r="N22" s="9" t="str">
        <f t="shared" si="16"/>
        <v>QoQ Δ</v>
      </c>
    </row>
    <row r="23" spans="2:14" x14ac:dyDescent="0.35">
      <c r="B23" s="10" t="s">
        <v>96</v>
      </c>
      <c r="C23" s="109" t="s">
        <v>25</v>
      </c>
      <c r="D23" s="20">
        <v>0.25180000000000002</v>
      </c>
      <c r="E23" s="20">
        <v>0.25279999999999997</v>
      </c>
      <c r="F23" s="20">
        <f>E23-D23</f>
        <v>9.9999999999994538E-4</v>
      </c>
      <c r="H23" s="20">
        <v>0.25180000000000002</v>
      </c>
      <c r="I23" s="20">
        <v>0.25409999999999999</v>
      </c>
      <c r="J23" s="20">
        <v>0.26682972724037601</v>
      </c>
      <c r="K23" s="20">
        <v>0.25279999999999997</v>
      </c>
      <c r="L23" s="20">
        <v>0.40192090314126705</v>
      </c>
      <c r="M23" s="12">
        <f t="shared" ref="M23:M25" si="17">L23-I23</f>
        <v>0.14782090314126706</v>
      </c>
      <c r="N23" s="12">
        <f t="shared" ref="N23:N25" si="18">L23-K23</f>
        <v>0.14912090314126708</v>
      </c>
    </row>
    <row r="24" spans="2:14" x14ac:dyDescent="0.35">
      <c r="B24" s="15" t="s">
        <v>97</v>
      </c>
      <c r="C24" s="109" t="s">
        <v>25</v>
      </c>
      <c r="D24" s="20">
        <v>0.25180000000000002</v>
      </c>
      <c r="E24" s="20">
        <v>0.24399999999999999</v>
      </c>
      <c r="F24" s="20">
        <f>E24-D24</f>
        <v>-7.8000000000000291E-3</v>
      </c>
      <c r="H24" s="20">
        <v>0.25180000000000002</v>
      </c>
      <c r="I24" s="20">
        <v>0.24679999999999999</v>
      </c>
      <c r="J24" s="20">
        <v>0.25927325903043391</v>
      </c>
      <c r="K24" s="20">
        <v>0.24399999999999999</v>
      </c>
      <c r="L24" s="20">
        <v>0.39221319048956149</v>
      </c>
      <c r="M24" s="12">
        <f t="shared" si="17"/>
        <v>0.1454131904895615</v>
      </c>
      <c r="N24" s="12">
        <f t="shared" si="18"/>
        <v>0.1482131904895615</v>
      </c>
    </row>
    <row r="25" spans="2:14" x14ac:dyDescent="0.35">
      <c r="B25" s="15" t="s">
        <v>98</v>
      </c>
      <c r="C25" s="109" t="s">
        <v>25</v>
      </c>
      <c r="D25" s="20">
        <v>0</v>
      </c>
      <c r="E25" s="20">
        <v>8.8000000000000005E-3</v>
      </c>
      <c r="F25" s="20">
        <f>E25-D25</f>
        <v>8.8000000000000005E-3</v>
      </c>
      <c r="H25" s="20">
        <v>0</v>
      </c>
      <c r="I25" s="20">
        <v>7.3000000000000001E-3</v>
      </c>
      <c r="J25" s="20">
        <v>7.5564682099420744E-3</v>
      </c>
      <c r="K25" s="20">
        <v>8.8000000000000005E-3</v>
      </c>
      <c r="L25" s="20">
        <v>9.707712651705511E-3</v>
      </c>
      <c r="M25" s="12">
        <f t="shared" si="17"/>
        <v>2.407712651705511E-3</v>
      </c>
      <c r="N25" s="12">
        <f t="shared" si="18"/>
        <v>9.0771265170551049E-4</v>
      </c>
    </row>
    <row r="26" spans="2:14" x14ac:dyDescent="0.35">
      <c r="B26" s="72" t="s">
        <v>99</v>
      </c>
      <c r="C26" s="125"/>
      <c r="D26" s="73"/>
      <c r="E26" s="74"/>
      <c r="F26" s="73"/>
      <c r="H26" s="73"/>
      <c r="I26" s="73"/>
      <c r="J26" s="73"/>
      <c r="K26" s="73"/>
      <c r="L26" s="73"/>
      <c r="M26" s="73"/>
      <c r="N26" s="73"/>
    </row>
    <row r="28" spans="2:14" x14ac:dyDescent="0.35">
      <c r="B28" s="7" t="s">
        <v>100</v>
      </c>
      <c r="C28" s="8" t="str">
        <f t="shared" ref="C28" si="19">C$5</f>
        <v>Unit</v>
      </c>
      <c r="D28" s="9" t="str">
        <f>D$5</f>
        <v>FY25</v>
      </c>
      <c r="E28" s="9" t="str">
        <f t="shared" ref="E28:N28" si="20">E$5</f>
        <v>FY26</v>
      </c>
      <c r="F28" s="9" t="str">
        <f t="shared" si="20"/>
        <v>YoY Δ</v>
      </c>
      <c r="H28" s="9" t="str">
        <f t="shared" si="20"/>
        <v>Q4FY25</v>
      </c>
      <c r="I28" s="9" t="str">
        <f t="shared" si="20"/>
        <v>Q1FY26</v>
      </c>
      <c r="J28" s="9" t="str">
        <f t="shared" si="20"/>
        <v>Q3FY26</v>
      </c>
      <c r="K28" s="9" t="str">
        <f t="shared" si="20"/>
        <v>Q4FY26</v>
      </c>
      <c r="L28" s="9" t="str">
        <f t="shared" si="20"/>
        <v>Q1FY27</v>
      </c>
      <c r="M28" s="9" t="str">
        <f t="shared" si="20"/>
        <v>YoY Δ</v>
      </c>
      <c r="N28" s="9" t="str">
        <f t="shared" si="20"/>
        <v>QoQ Δ</v>
      </c>
    </row>
    <row r="29" spans="2:14" x14ac:dyDescent="0.35">
      <c r="B29" s="15" t="s">
        <v>101</v>
      </c>
      <c r="C29" s="109"/>
      <c r="D29" s="57" t="s">
        <v>102</v>
      </c>
      <c r="E29" s="57" t="s">
        <v>103</v>
      </c>
      <c r="F29" s="13"/>
      <c r="H29" s="57" t="s">
        <v>102</v>
      </c>
      <c r="I29" s="57" t="s">
        <v>102</v>
      </c>
      <c r="J29" s="57" t="s">
        <v>102</v>
      </c>
      <c r="K29" s="57" t="s">
        <v>103</v>
      </c>
      <c r="L29" s="57" t="s">
        <v>103</v>
      </c>
      <c r="M29" s="13"/>
      <c r="N29" s="13"/>
    </row>
    <row r="30" spans="2:14" x14ac:dyDescent="0.35">
      <c r="B30" s="15" t="s">
        <v>104</v>
      </c>
      <c r="C30" s="109"/>
      <c r="D30" s="13"/>
      <c r="E30" s="57" t="s">
        <v>103</v>
      </c>
      <c r="F30" s="13"/>
      <c r="H30" s="13"/>
      <c r="I30" s="13"/>
      <c r="J30" s="13" t="s">
        <v>103</v>
      </c>
      <c r="K30" s="57" t="s">
        <v>103</v>
      </c>
      <c r="L30" s="57" t="s">
        <v>103</v>
      </c>
      <c r="M30" s="13"/>
      <c r="N30" s="13"/>
    </row>
    <row r="31" spans="2:14" x14ac:dyDescent="0.35">
      <c r="B31" s="15" t="s">
        <v>105</v>
      </c>
      <c r="C31" s="109"/>
      <c r="D31" s="57" t="s">
        <v>103</v>
      </c>
      <c r="E31" s="57" t="s">
        <v>103</v>
      </c>
      <c r="F31" s="13"/>
      <c r="H31" s="57" t="s">
        <v>103</v>
      </c>
      <c r="I31" s="57" t="s">
        <v>103</v>
      </c>
      <c r="J31" s="13" t="s">
        <v>103</v>
      </c>
      <c r="K31" s="57" t="s">
        <v>103</v>
      </c>
      <c r="L31" s="57" t="s">
        <v>103</v>
      </c>
      <c r="M31" s="13"/>
      <c r="N31" s="13"/>
    </row>
    <row r="33" spans="2:14" x14ac:dyDescent="0.35">
      <c r="B33" s="61" t="s">
        <v>106</v>
      </c>
      <c r="C33" s="8" t="str">
        <f t="shared" ref="C33" si="21">C$5</f>
        <v>Unit</v>
      </c>
      <c r="D33" s="9" t="str">
        <f>D$5</f>
        <v>FY25</v>
      </c>
      <c r="E33" s="9" t="str">
        <f t="shared" ref="E33:N33" si="22">E$5</f>
        <v>FY26</v>
      </c>
      <c r="F33" s="9" t="str">
        <f t="shared" si="22"/>
        <v>YoY Δ</v>
      </c>
      <c r="H33" s="9" t="str">
        <f t="shared" si="22"/>
        <v>Q4FY25</v>
      </c>
      <c r="I33" s="9" t="str">
        <f t="shared" si="22"/>
        <v>Q1FY26</v>
      </c>
      <c r="J33" s="9" t="str">
        <f t="shared" si="22"/>
        <v>Q3FY26</v>
      </c>
      <c r="K33" s="9" t="str">
        <f t="shared" si="22"/>
        <v>Q4FY26</v>
      </c>
      <c r="L33" s="9" t="str">
        <f t="shared" si="22"/>
        <v>Q1FY27</v>
      </c>
      <c r="M33" s="9" t="str">
        <f t="shared" si="22"/>
        <v>YoY Δ</v>
      </c>
      <c r="N33" s="9" t="str">
        <f t="shared" si="22"/>
        <v>QoQ Δ</v>
      </c>
    </row>
    <row r="34" spans="2:14" x14ac:dyDescent="0.35">
      <c r="B34" s="63" t="s">
        <v>107</v>
      </c>
      <c r="C34" s="117" t="s">
        <v>15</v>
      </c>
      <c r="D34" s="50">
        <v>1018.0037106059999</v>
      </c>
      <c r="E34" s="50">
        <v>2266.39</v>
      </c>
      <c r="F34" s="64">
        <f>IFERROR(E34/D34-1,100%)</f>
        <v>1.2263081915986902</v>
      </c>
      <c r="H34" s="50">
        <v>1018.0037106059999</v>
      </c>
      <c r="I34" s="50">
        <v>1552.03</v>
      </c>
      <c r="J34" s="50">
        <v>1916.193</v>
      </c>
      <c r="K34" s="50">
        <v>2266.39</v>
      </c>
      <c r="L34" s="50">
        <v>2337.23</v>
      </c>
      <c r="M34" s="65">
        <f t="shared" ref="M34:M37" si="23">L34/I34-1</f>
        <v>0.50591805570768611</v>
      </c>
      <c r="N34" s="65">
        <f t="shared" ref="N34:N37" si="24">L34/K34-1</f>
        <v>3.1256756339376857E-2</v>
      </c>
    </row>
    <row r="35" spans="2:14" x14ac:dyDescent="0.35">
      <c r="B35" s="22" t="s">
        <v>108</v>
      </c>
      <c r="C35" s="109" t="s">
        <v>15</v>
      </c>
      <c r="D35" s="16">
        <v>583.75651873499999</v>
      </c>
      <c r="E35" s="16">
        <v>1221.83</v>
      </c>
      <c r="F35" s="12">
        <f>IFERROR(E35/D35-1,100%)</f>
        <v>1.0930472907569491</v>
      </c>
      <c r="H35" s="16">
        <v>583.75651873499999</v>
      </c>
      <c r="I35" s="16">
        <v>765.76</v>
      </c>
      <c r="J35" s="16">
        <v>950.81000000000006</v>
      </c>
      <c r="K35" s="16">
        <v>1221.83</v>
      </c>
      <c r="L35" s="50">
        <v>1786.82</v>
      </c>
      <c r="M35" s="66">
        <f t="shared" si="23"/>
        <v>1.3333942749686587</v>
      </c>
      <c r="N35" s="66">
        <f t="shared" si="24"/>
        <v>0.46241293797009408</v>
      </c>
    </row>
    <row r="36" spans="2:14" x14ac:dyDescent="0.35">
      <c r="B36" s="22" t="s">
        <v>109</v>
      </c>
      <c r="C36" s="109" t="s">
        <v>15</v>
      </c>
      <c r="D36" s="16">
        <v>10.319301810000001</v>
      </c>
      <c r="E36" s="16">
        <v>21.963200000000001</v>
      </c>
      <c r="F36" s="12">
        <f>IFERROR(E36/D36-1,100%)</f>
        <v>1.1283610465502996</v>
      </c>
      <c r="H36" s="16">
        <v>10.319301810000001</v>
      </c>
      <c r="I36" s="16">
        <v>43.3</v>
      </c>
      <c r="J36" s="16">
        <v>43.617000000000004</v>
      </c>
      <c r="K36" s="16">
        <v>21.963200000000001</v>
      </c>
      <c r="L36" s="50">
        <v>160.38999999999999</v>
      </c>
      <c r="M36" s="66">
        <f t="shared" si="23"/>
        <v>2.7041570438799076</v>
      </c>
      <c r="N36" s="66">
        <f t="shared" si="24"/>
        <v>6.3026699205944485</v>
      </c>
    </row>
    <row r="37" spans="2:14" s="6" customFormat="1" x14ac:dyDescent="0.35">
      <c r="B37" s="69" t="s">
        <v>93</v>
      </c>
      <c r="C37" s="124" t="s">
        <v>15</v>
      </c>
      <c r="D37" s="70">
        <f>SUM(D34:D36)</f>
        <v>1612.0795311510001</v>
      </c>
      <c r="E37" s="70">
        <f>SUM(E34:E36)</f>
        <v>3510.1831999999999</v>
      </c>
      <c r="F37" s="71">
        <f>IFERROR(E37/D37-1,100%)</f>
        <v>1.1774255749614184</v>
      </c>
      <c r="G37"/>
      <c r="H37" s="70">
        <f>SUM(H34:H36)</f>
        <v>1612.0795311510001</v>
      </c>
      <c r="I37" s="70">
        <f>SUM(I34:I36)</f>
        <v>2361.09</v>
      </c>
      <c r="J37" s="70">
        <f>SUM(J34:J36)</f>
        <v>2910.6200000000003</v>
      </c>
      <c r="K37" s="70">
        <f>SUM(K34:K36)</f>
        <v>3510.1831999999999</v>
      </c>
      <c r="L37" s="70">
        <f>SUM(L34:L36)</f>
        <v>4284.4400000000005</v>
      </c>
      <c r="M37" s="71">
        <f t="shared" si="23"/>
        <v>0.814602577623047</v>
      </c>
      <c r="N37" s="71">
        <f t="shared" si="24"/>
        <v>0.2205744703011514</v>
      </c>
    </row>
    <row r="39" spans="2:14" x14ac:dyDescent="0.35">
      <c r="L39" s="135"/>
    </row>
    <row r="40" spans="2:14" x14ac:dyDescent="0.35">
      <c r="L40" s="135"/>
    </row>
    <row r="41" spans="2:14" x14ac:dyDescent="0.35">
      <c r="L41" s="135"/>
    </row>
  </sheetData>
  <pageMargins left="0.7" right="0.7" top="0.75" bottom="0.75" header="0.3" footer="0.3"/>
  <pageSetup paperSize="9" scale="4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8FCAA-5E6A-450B-B6AC-4FB2A37E1714}">
  <dimension ref="B5:S60"/>
  <sheetViews>
    <sheetView showGridLines="0" zoomScale="70" zoomScaleNormal="70" workbookViewId="0"/>
  </sheetViews>
  <sheetFormatPr defaultRowHeight="14.5" x14ac:dyDescent="0.35"/>
  <cols>
    <col min="1" max="1" width="1.453125" customWidth="1"/>
    <col min="2" max="2" width="48" bestFit="1" customWidth="1"/>
    <col min="3" max="3" width="10.90625" style="107" customWidth="1"/>
    <col min="4" max="5" width="16.36328125" customWidth="1"/>
    <col min="6" max="6" width="12.7265625" customWidth="1"/>
    <col min="7" max="7" width="2.1796875" customWidth="1"/>
    <col min="8" max="12" width="14.54296875" customWidth="1"/>
    <col min="13" max="14" width="12.7265625" customWidth="1"/>
  </cols>
  <sheetData>
    <row r="5" spans="2:19" x14ac:dyDescent="0.35">
      <c r="B5" s="7" t="s">
        <v>110</v>
      </c>
      <c r="C5" s="8" t="s">
        <v>1</v>
      </c>
      <c r="D5" s="9" t="s">
        <v>2</v>
      </c>
      <c r="E5" s="9" t="s">
        <v>3</v>
      </c>
      <c r="F5" s="9" t="s">
        <v>4</v>
      </c>
      <c r="H5" s="9" t="s">
        <v>5</v>
      </c>
      <c r="I5" s="9" t="s">
        <v>180</v>
      </c>
      <c r="J5" s="9" t="s">
        <v>6</v>
      </c>
      <c r="K5" s="9" t="s">
        <v>7</v>
      </c>
      <c r="L5" s="9" t="s">
        <v>181</v>
      </c>
      <c r="M5" s="9" t="s">
        <v>4</v>
      </c>
      <c r="N5" s="9" t="s">
        <v>8</v>
      </c>
    </row>
    <row r="6" spans="2:19" s="6" customFormat="1" x14ac:dyDescent="0.35">
      <c r="B6" s="17" t="s">
        <v>111</v>
      </c>
      <c r="C6" s="110"/>
      <c r="D6" s="18"/>
      <c r="E6" s="18"/>
      <c r="F6" s="18"/>
      <c r="G6"/>
      <c r="H6" s="18"/>
      <c r="I6" s="18"/>
      <c r="J6" s="18"/>
      <c r="K6" s="18"/>
      <c r="L6" s="18"/>
      <c r="M6" s="18"/>
      <c r="N6" s="18"/>
    </row>
    <row r="7" spans="2:19" x14ac:dyDescent="0.35">
      <c r="B7" s="22" t="s">
        <v>112</v>
      </c>
      <c r="C7" s="109" t="s">
        <v>15</v>
      </c>
      <c r="D7" s="16">
        <v>4011.1240000000007</v>
      </c>
      <c r="E7" s="16">
        <v>6548.3548000000001</v>
      </c>
      <c r="F7" s="12">
        <f>E7/D7-1</f>
        <v>0.63254858239236667</v>
      </c>
      <c r="H7" s="16">
        <v>4011.1240000000007</v>
      </c>
      <c r="I7" s="16">
        <v>4845.9899999999989</v>
      </c>
      <c r="J7" s="16">
        <v>5612.2849999999999</v>
      </c>
      <c r="K7" s="16">
        <v>6548.3548000000001</v>
      </c>
      <c r="L7" s="16">
        <v>7383.8464859170062</v>
      </c>
      <c r="M7" s="65">
        <f>L7/I7-1</f>
        <v>0.52370237782517259</v>
      </c>
      <c r="N7" s="65">
        <f>L7/K7-1</f>
        <v>0.12758802957912518</v>
      </c>
    </row>
    <row r="8" spans="2:19" x14ac:dyDescent="0.35">
      <c r="B8" s="22" t="s">
        <v>113</v>
      </c>
      <c r="C8" s="109" t="s">
        <v>15</v>
      </c>
      <c r="D8" s="16">
        <v>75.513999999999996</v>
      </c>
      <c r="E8" s="16">
        <v>518.08420000000001</v>
      </c>
      <c r="F8" s="12">
        <f>E8/D8-1</f>
        <v>5.860770188309453</v>
      </c>
      <c r="H8" s="16">
        <v>75.513999999999996</v>
      </c>
      <c r="I8" s="16">
        <v>125.55</v>
      </c>
      <c r="J8" s="16">
        <v>343.46799999999996</v>
      </c>
      <c r="K8" s="16">
        <v>518.08420000000001</v>
      </c>
      <c r="L8" s="16">
        <v>616.9</v>
      </c>
      <c r="M8" s="65">
        <f>L8/I8-1</f>
        <v>3.9135802469135799</v>
      </c>
      <c r="N8" s="65">
        <f>L8/K8-1</f>
        <v>0.19073308933181132</v>
      </c>
    </row>
    <row r="9" spans="2:19" x14ac:dyDescent="0.35">
      <c r="B9" s="22" t="s">
        <v>114</v>
      </c>
      <c r="C9" s="108" t="s">
        <v>25</v>
      </c>
      <c r="D9" s="12">
        <f>D7/SUM(D$7:D$8)</f>
        <v>0.9815217300871768</v>
      </c>
      <c r="E9" s="12">
        <f>E7/SUM(E$7:E$8)</f>
        <v>0.92668383608773808</v>
      </c>
      <c r="F9" s="12">
        <f>E9-D9</f>
        <v>-5.4837893999438725E-2</v>
      </c>
      <c r="H9" s="12">
        <f t="shared" ref="H9:L10" si="0">H7/SUM(H$7:H$8)</f>
        <v>0.9815217300871768</v>
      </c>
      <c r="I9" s="12">
        <f t="shared" si="0"/>
        <v>0.9747462556873725</v>
      </c>
      <c r="J9" s="12">
        <f t="shared" si="0"/>
        <v>0.94233004625947381</v>
      </c>
      <c r="K9" s="12">
        <f t="shared" si="0"/>
        <v>0.92668383608773808</v>
      </c>
      <c r="L9" s="12">
        <f t="shared" si="0"/>
        <v>0.92289469475306174</v>
      </c>
      <c r="M9" s="12">
        <f>L9-I9</f>
        <v>-5.1851560934310759E-2</v>
      </c>
      <c r="N9" s="12">
        <f>L9-K9</f>
        <v>-3.7891413346763381E-3</v>
      </c>
    </row>
    <row r="10" spans="2:19" x14ac:dyDescent="0.35">
      <c r="B10" s="22" t="s">
        <v>115</v>
      </c>
      <c r="C10" s="108" t="s">
        <v>25</v>
      </c>
      <c r="D10" s="12">
        <f>D8/SUM(D$7:D$8)</f>
        <v>1.8478269912823201E-2</v>
      </c>
      <c r="E10" s="12">
        <f>E8/SUM(E$7:E$8)</f>
        <v>7.3316163912261895E-2</v>
      </c>
      <c r="F10" s="12">
        <f>E10-D10</f>
        <v>5.4837893999438697E-2</v>
      </c>
      <c r="H10" s="12">
        <f t="shared" si="0"/>
        <v>1.8478269912823201E-2</v>
      </c>
      <c r="I10" s="12">
        <f t="shared" si="0"/>
        <v>2.5253744312627481E-2</v>
      </c>
      <c r="J10" s="12">
        <f t="shared" si="0"/>
        <v>5.7669953740526171E-2</v>
      </c>
      <c r="K10" s="12">
        <f t="shared" si="0"/>
        <v>7.3316163912261895E-2</v>
      </c>
      <c r="L10" s="12">
        <f t="shared" si="0"/>
        <v>7.7105305246938344E-2</v>
      </c>
      <c r="M10" s="12">
        <f>L10-I10</f>
        <v>5.1851560934310863E-2</v>
      </c>
      <c r="N10" s="12">
        <f>L10-K10</f>
        <v>3.7891413346764491E-3</v>
      </c>
    </row>
    <row r="11" spans="2:19" s="6" customFormat="1" x14ac:dyDescent="0.35">
      <c r="B11" s="17" t="s">
        <v>116</v>
      </c>
      <c r="C11" s="110"/>
      <c r="D11" s="18"/>
      <c r="E11" s="53"/>
      <c r="F11" s="18"/>
      <c r="G11"/>
      <c r="H11" s="18"/>
      <c r="I11" s="18"/>
      <c r="J11" s="18"/>
      <c r="K11" s="18"/>
      <c r="L11" s="18"/>
      <c r="M11" s="18"/>
      <c r="N11" s="18"/>
    </row>
    <row r="12" spans="2:19" x14ac:dyDescent="0.35">
      <c r="B12" s="22" t="s">
        <v>117</v>
      </c>
      <c r="C12" s="109" t="s">
        <v>15</v>
      </c>
      <c r="D12" s="16">
        <v>2474.558</v>
      </c>
      <c r="E12" s="16">
        <v>3556.26</v>
      </c>
      <c r="F12" s="12">
        <f>E12/D12-1</f>
        <v>0.43712937825664233</v>
      </c>
      <c r="H12" s="16">
        <v>2474.558</v>
      </c>
      <c r="I12" s="16">
        <v>2610.4499999999998</v>
      </c>
      <c r="J12" s="16">
        <v>3045.1327020000003</v>
      </c>
      <c r="K12" s="16">
        <v>3556.26</v>
      </c>
      <c r="L12" s="16">
        <v>3716.2979440120071</v>
      </c>
      <c r="M12" s="65">
        <f>L12/I12-1</f>
        <v>0.42362349173974123</v>
      </c>
      <c r="N12" s="65">
        <f>L12/K12-1</f>
        <v>4.5001755780512909E-2</v>
      </c>
    </row>
    <row r="13" spans="2:19" x14ac:dyDescent="0.35">
      <c r="B13" s="22" t="s">
        <v>118</v>
      </c>
      <c r="C13" s="109" t="s">
        <v>15</v>
      </c>
      <c r="D13" s="16">
        <v>1612.08</v>
      </c>
      <c r="E13" s="16">
        <v>3510.1790000000001</v>
      </c>
      <c r="F13" s="12">
        <f>E13/D13-1</f>
        <v>1.1774223363604785</v>
      </c>
      <c r="H13" s="16">
        <v>1612.08</v>
      </c>
      <c r="I13" s="16">
        <v>2361.0899999999997</v>
      </c>
      <c r="J13" s="16">
        <v>2910.6200000000003</v>
      </c>
      <c r="K13" s="16">
        <v>3510.1790000000001</v>
      </c>
      <c r="L13" s="16">
        <v>4284.4485419049988</v>
      </c>
      <c r="M13" s="65">
        <f>L13/I13-1</f>
        <v>0.81460619540339385</v>
      </c>
      <c r="N13" s="65">
        <f>L13/K13-1</f>
        <v>0.22057836421020083</v>
      </c>
      <c r="P13" s="145"/>
      <c r="Q13" s="145"/>
      <c r="R13" s="145"/>
      <c r="S13" s="145"/>
    </row>
    <row r="14" spans="2:19" x14ac:dyDescent="0.35">
      <c r="B14" s="22" t="s">
        <v>119</v>
      </c>
      <c r="C14" s="108" t="s">
        <v>25</v>
      </c>
      <c r="D14" s="12">
        <f>D12/SUM(D$12:D$13)</f>
        <v>0.6055241496800059</v>
      </c>
      <c r="E14" s="12">
        <f>E12/SUM(E$12:E$13)</f>
        <v>0.50326055315838714</v>
      </c>
      <c r="F14" s="12">
        <f>E14-D14</f>
        <v>-0.10226359652161876</v>
      </c>
      <c r="H14" s="12">
        <f t="shared" ref="H14:L15" si="1">H12/SUM(H$12:H$13)</f>
        <v>0.6055241496800059</v>
      </c>
      <c r="I14" s="12">
        <f t="shared" si="1"/>
        <v>0.52507874823495337</v>
      </c>
      <c r="J14" s="12">
        <f t="shared" si="1"/>
        <v>0.5112926701905226</v>
      </c>
      <c r="K14" s="12">
        <f t="shared" si="1"/>
        <v>0.50326055315838714</v>
      </c>
      <c r="L14" s="12">
        <f t="shared" si="1"/>
        <v>0.46449390073207192</v>
      </c>
      <c r="M14" s="12">
        <f>L14-I14</f>
        <v>-6.0584847502881456E-2</v>
      </c>
      <c r="N14" s="12">
        <f>L14-K14</f>
        <v>-3.8766652426315218E-2</v>
      </c>
    </row>
    <row r="15" spans="2:19" x14ac:dyDescent="0.35">
      <c r="B15" s="22" t="s">
        <v>120</v>
      </c>
      <c r="C15" s="108" t="s">
        <v>25</v>
      </c>
      <c r="D15" s="12">
        <f>D13/SUM(D$12:D$13)</f>
        <v>0.3944758503199941</v>
      </c>
      <c r="E15" s="12">
        <f>E13/SUM(E$12:E$13)</f>
        <v>0.49673944684161286</v>
      </c>
      <c r="F15" s="12">
        <f>E15-D15</f>
        <v>0.10226359652161876</v>
      </c>
      <c r="H15" s="12">
        <f t="shared" si="1"/>
        <v>0.3944758503199941</v>
      </c>
      <c r="I15" s="12">
        <f t="shared" si="1"/>
        <v>0.47492125176504668</v>
      </c>
      <c r="J15" s="12">
        <f t="shared" si="1"/>
        <v>0.4887073298094774</v>
      </c>
      <c r="K15" s="12">
        <f t="shared" si="1"/>
        <v>0.49673944684161286</v>
      </c>
      <c r="L15" s="12">
        <f t="shared" si="1"/>
        <v>0.53550609926792803</v>
      </c>
      <c r="M15" s="12">
        <f>L15-I15</f>
        <v>6.0584847502881345E-2</v>
      </c>
      <c r="N15" s="12">
        <f>L15-K15</f>
        <v>3.8766652426315162E-2</v>
      </c>
    </row>
    <row r="16" spans="2:19" s="6" customFormat="1" x14ac:dyDescent="0.35">
      <c r="B16" s="17" t="s">
        <v>121</v>
      </c>
      <c r="C16" s="110"/>
      <c r="D16" s="18"/>
      <c r="E16" s="18"/>
      <c r="F16" s="18"/>
      <c r="G16"/>
      <c r="H16" s="18"/>
      <c r="I16" s="18"/>
      <c r="J16" s="18"/>
      <c r="K16" s="18"/>
      <c r="L16" s="18"/>
      <c r="M16" s="18"/>
      <c r="N16" s="18"/>
    </row>
    <row r="17" spans="2:14" x14ac:dyDescent="0.35">
      <c r="B17" s="22" t="s">
        <v>122</v>
      </c>
      <c r="C17" s="109" t="s">
        <v>15</v>
      </c>
      <c r="D17" s="16">
        <v>1091.057</v>
      </c>
      <c r="E17" s="16">
        <v>3569.07</v>
      </c>
      <c r="F17" s="12">
        <f>E17/D17-1</f>
        <v>2.2712039792604788</v>
      </c>
      <c r="H17" s="16">
        <v>1091.057</v>
      </c>
      <c r="I17" s="16">
        <v>1721.8633209599093</v>
      </c>
      <c r="J17" s="16">
        <v>2940.7370000000001</v>
      </c>
      <c r="K17" s="16">
        <v>3569.07</v>
      </c>
      <c r="L17" s="16">
        <v>3888.75</v>
      </c>
      <c r="M17" s="65">
        <f>L17/I17-1</f>
        <v>1.2584545199743777</v>
      </c>
      <c r="N17" s="65">
        <f>L17/K17-1</f>
        <v>8.9569551731963681E-2</v>
      </c>
    </row>
    <row r="18" spans="2:14" x14ac:dyDescent="0.35">
      <c r="B18" s="22" t="s">
        <v>123</v>
      </c>
      <c r="C18" s="109" t="s">
        <v>15</v>
      </c>
      <c r="D18" s="16">
        <v>2995.5810000000006</v>
      </c>
      <c r="E18" s="16">
        <v>3497.37</v>
      </c>
      <c r="F18" s="12">
        <f>E18/D18-1</f>
        <v>0.16750974184974443</v>
      </c>
      <c r="H18" s="16">
        <v>2995.5810000000006</v>
      </c>
      <c r="I18" s="16">
        <v>3249.6766790400898</v>
      </c>
      <c r="J18" s="16">
        <v>3015.0160000000001</v>
      </c>
      <c r="K18" s="16">
        <v>3497.37</v>
      </c>
      <c r="L18" s="16">
        <v>4111.9964859170059</v>
      </c>
      <c r="M18" s="65">
        <f>L18/I18-1</f>
        <v>0.2653555698136818</v>
      </c>
      <c r="N18" s="65">
        <f>L18/K18-1</f>
        <v>0.1757396231788475</v>
      </c>
    </row>
    <row r="19" spans="2:14" x14ac:dyDescent="0.35">
      <c r="B19" s="19" t="s">
        <v>124</v>
      </c>
      <c r="C19" s="109" t="s">
        <v>25</v>
      </c>
      <c r="D19" s="12">
        <f>D18/SUM(D17:D18)</f>
        <v>0.73301843716032589</v>
      </c>
      <c r="E19" s="12">
        <f>E18/SUM(E17:E18)</f>
        <v>0.49492672406473409</v>
      </c>
      <c r="F19" s="12">
        <f>E19-D19</f>
        <v>-0.23809171309559179</v>
      </c>
      <c r="H19" s="12">
        <f>H18/SUM(H17:H18)</f>
        <v>0.73301843716032589</v>
      </c>
      <c r="I19" s="12">
        <f>I18/SUM(I17:I18)</f>
        <v>0.65365594544951677</v>
      </c>
      <c r="J19" s="12">
        <f>J18/SUM(J17:J18)</f>
        <v>0.50623590333581658</v>
      </c>
      <c r="K19" s="12">
        <f>K18/SUM(K17:K18)</f>
        <v>0.49492672406473409</v>
      </c>
      <c r="L19" s="12">
        <f>L18/SUM(L17:L18)</f>
        <v>0.51395160353536806</v>
      </c>
      <c r="M19" s="12">
        <f>L19-I19</f>
        <v>-0.13970434191414871</v>
      </c>
      <c r="N19" s="12">
        <f>L19-K19</f>
        <v>1.9024879470633971E-2</v>
      </c>
    </row>
    <row r="20" spans="2:14" s="6" customFormat="1" x14ac:dyDescent="0.35">
      <c r="B20" s="17" t="s">
        <v>125</v>
      </c>
      <c r="C20" s="110"/>
      <c r="D20" s="18"/>
      <c r="E20" s="18"/>
      <c r="F20" s="18"/>
      <c r="G20"/>
      <c r="H20" s="18"/>
      <c r="I20" s="18"/>
      <c r="J20" s="18"/>
      <c r="K20" s="18"/>
      <c r="L20" s="18"/>
      <c r="M20" s="18"/>
      <c r="N20" s="18"/>
    </row>
    <row r="21" spans="2:14" x14ac:dyDescent="0.35">
      <c r="B21" s="19" t="s">
        <v>126</v>
      </c>
      <c r="C21" s="109" t="s">
        <v>15</v>
      </c>
      <c r="D21" s="16">
        <v>1344.88</v>
      </c>
      <c r="E21" s="16">
        <v>2529.9699999999998</v>
      </c>
      <c r="F21" s="12">
        <f>E21/D21-1</f>
        <v>0.88118642555469595</v>
      </c>
      <c r="H21" s="16">
        <v>1344.88</v>
      </c>
      <c r="I21" s="16">
        <v>1698.3894315299999</v>
      </c>
      <c r="J21" s="16">
        <v>2084.3000000000002</v>
      </c>
      <c r="K21" s="16">
        <v>2529.9699999999998</v>
      </c>
      <c r="L21" s="136">
        <v>2843.71</v>
      </c>
      <c r="M21" s="65">
        <f>L21/I21-1</f>
        <v>0.67435686257081473</v>
      </c>
      <c r="N21" s="65">
        <f>L21/K21-1</f>
        <v>0.1240093756052445</v>
      </c>
    </row>
    <row r="22" spans="2:14" x14ac:dyDescent="0.35">
      <c r="B22" s="19" t="s">
        <v>127</v>
      </c>
      <c r="C22" s="109" t="s">
        <v>15</v>
      </c>
      <c r="D22" s="16">
        <v>1188.1600000000001</v>
      </c>
      <c r="E22" s="16">
        <v>1816.99183274701</v>
      </c>
      <c r="F22" s="12">
        <f>E22/D22-1</f>
        <v>0.52924844528263026</v>
      </c>
      <c r="H22" s="16">
        <v>1188.1600000000001</v>
      </c>
      <c r="I22" s="16">
        <v>1398.6102519569999</v>
      </c>
      <c r="J22" s="16">
        <v>1576.76</v>
      </c>
      <c r="K22" s="16">
        <v>1816.99183274701</v>
      </c>
      <c r="L22" s="136">
        <v>2068.08</v>
      </c>
      <c r="M22" s="65">
        <f>L22/I22-1</f>
        <v>0.47866783981187533</v>
      </c>
      <c r="N22" s="65">
        <f>L22/K22-1</f>
        <v>0.13818893554044398</v>
      </c>
    </row>
    <row r="23" spans="2:14" x14ac:dyDescent="0.35">
      <c r="B23" s="19" t="s">
        <v>128</v>
      </c>
      <c r="C23" s="109" t="s">
        <v>15</v>
      </c>
      <c r="D23" s="16">
        <v>785.01</v>
      </c>
      <c r="E23" s="16">
        <v>1530.09</v>
      </c>
      <c r="F23" s="12">
        <f>E23/D23-1</f>
        <v>0.94913440593113463</v>
      </c>
      <c r="H23" s="16">
        <v>785.01</v>
      </c>
      <c r="I23" s="16">
        <v>961.73486516300397</v>
      </c>
      <c r="J23" s="16">
        <v>1193.27</v>
      </c>
      <c r="K23" s="16">
        <v>1530.09</v>
      </c>
      <c r="L23" s="136">
        <v>1626.06</v>
      </c>
      <c r="M23" s="65">
        <f>L23/I23-1</f>
        <v>0.69075704635539004</v>
      </c>
      <c r="N23" s="65">
        <f>L23/K23-1</f>
        <v>6.2721800678391393E-2</v>
      </c>
    </row>
    <row r="24" spans="2:14" x14ac:dyDescent="0.35">
      <c r="B24" s="19" t="s">
        <v>129</v>
      </c>
      <c r="C24" s="109" t="s">
        <v>15</v>
      </c>
      <c r="D24" s="16">
        <v>548.54999999999995</v>
      </c>
      <c r="E24" s="16">
        <v>955.73045755799399</v>
      </c>
      <c r="F24" s="12">
        <f>E24/D24-1</f>
        <v>0.74228503793272083</v>
      </c>
      <c r="H24" s="16">
        <v>548.54999999999995</v>
      </c>
      <c r="I24" s="16">
        <v>655.60966913100197</v>
      </c>
      <c r="J24" s="16">
        <v>786.81</v>
      </c>
      <c r="K24" s="16">
        <v>955.73045755799399</v>
      </c>
      <c r="L24" s="136">
        <f>1078.81</f>
        <v>1078.81</v>
      </c>
      <c r="M24" s="65">
        <f>L24/I24-1</f>
        <v>0.64550654268101604</v>
      </c>
      <c r="N24" s="65">
        <f>L24/K24-1</f>
        <v>0.12878060071088338</v>
      </c>
    </row>
    <row r="25" spans="2:14" x14ac:dyDescent="0.35">
      <c r="B25" s="19" t="s">
        <v>130</v>
      </c>
      <c r="C25" s="109" t="s">
        <v>15</v>
      </c>
      <c r="D25" s="16">
        <v>220.04</v>
      </c>
      <c r="E25" s="16">
        <v>233.65345167700102</v>
      </c>
      <c r="F25" s="12">
        <f>E25/D25-1</f>
        <v>6.1868077063265803E-2</v>
      </c>
      <c r="H25" s="16">
        <v>220.04</v>
      </c>
      <c r="I25" s="16">
        <v>257.19893089199996</v>
      </c>
      <c r="J25" s="16">
        <v>314.61</v>
      </c>
      <c r="K25" s="16">
        <v>233.65345167700102</v>
      </c>
      <c r="L25" s="136">
        <v>383.96</v>
      </c>
      <c r="M25" s="65">
        <f>L25/I25-1</f>
        <v>0.49285223958115165</v>
      </c>
      <c r="N25" s="65">
        <f>L25/K25-1</f>
        <v>0.6432883710649413</v>
      </c>
    </row>
    <row r="26" spans="2:14" s="6" customFormat="1" x14ac:dyDescent="0.35">
      <c r="B26" s="19" t="str">
        <f>B21&amp;" %"</f>
        <v>South(1) %</v>
      </c>
      <c r="C26" s="108" t="s">
        <v>25</v>
      </c>
      <c r="D26" s="12">
        <f t="shared" ref="D26:E30" si="2">D21/SUM(D$21:D$25)</f>
        <v>0.32909187009376895</v>
      </c>
      <c r="E26" s="12">
        <f t="shared" si="2"/>
        <v>0.3580263222333343</v>
      </c>
      <c r="F26" s="12">
        <f>E26-D26</f>
        <v>2.8934452139565359E-2</v>
      </c>
      <c r="G26"/>
      <c r="H26" s="12">
        <f t="shared" ref="H26:L30" si="3">H21/SUM(H$21:H$25)</f>
        <v>0.32909187009376895</v>
      </c>
      <c r="I26" s="12">
        <f t="shared" si="3"/>
        <v>0.34162218464971594</v>
      </c>
      <c r="J26" s="12">
        <f t="shared" si="3"/>
        <v>0.34996432019476986</v>
      </c>
      <c r="K26" s="12">
        <f t="shared" si="3"/>
        <v>0.3580263222333343</v>
      </c>
      <c r="L26" s="12">
        <f t="shared" si="3"/>
        <v>0.35543620369421369</v>
      </c>
      <c r="M26" s="12">
        <f>L26-I26</f>
        <v>1.381401904449775E-2</v>
      </c>
      <c r="N26" s="12">
        <f>L26-K26</f>
        <v>-2.5901185391206116E-3</v>
      </c>
    </row>
    <row r="27" spans="2:14" s="6" customFormat="1" x14ac:dyDescent="0.35">
      <c r="B27" s="19" t="str">
        <f>B22&amp;" %"</f>
        <v>West(2) %</v>
      </c>
      <c r="C27" s="108" t="s">
        <v>25</v>
      </c>
      <c r="D27" s="12">
        <f t="shared" si="2"/>
        <v>0.29074251708004617</v>
      </c>
      <c r="E27" s="12">
        <f t="shared" si="2"/>
        <v>0.25712988826208127</v>
      </c>
      <c r="F27" s="12">
        <f>E27-D27</f>
        <v>-3.3612628817964896E-2</v>
      </c>
      <c r="G27"/>
      <c r="H27" s="12">
        <f t="shared" si="3"/>
        <v>0.29074251708004617</v>
      </c>
      <c r="I27" s="12">
        <f t="shared" si="3"/>
        <v>0.28132316468586099</v>
      </c>
      <c r="J27" s="12">
        <f t="shared" si="3"/>
        <v>0.26474583385803641</v>
      </c>
      <c r="K27" s="12">
        <f t="shared" si="3"/>
        <v>0.25712988826208127</v>
      </c>
      <c r="L27" s="12">
        <f t="shared" si="3"/>
        <v>0.25848996702755533</v>
      </c>
      <c r="M27" s="12">
        <f>L27-I27</f>
        <v>-2.283319765830566E-2</v>
      </c>
      <c r="N27" s="12">
        <f>L27-K27</f>
        <v>1.3600787654740598E-3</v>
      </c>
    </row>
    <row r="28" spans="2:14" s="6" customFormat="1" x14ac:dyDescent="0.35">
      <c r="B28" s="19" t="str">
        <f>B23&amp;" %"</f>
        <v>North(3) %</v>
      </c>
      <c r="C28" s="108" t="s">
        <v>25</v>
      </c>
      <c r="D28" s="12">
        <f t="shared" si="2"/>
        <v>0.19209179178983221</v>
      </c>
      <c r="E28" s="12">
        <f t="shared" si="2"/>
        <v>0.21652924555864397</v>
      </c>
      <c r="F28" s="12">
        <f>E28-D28</f>
        <v>2.4437453768811762E-2</v>
      </c>
      <c r="G28"/>
      <c r="H28" s="12">
        <f t="shared" si="3"/>
        <v>0.19209179178983221</v>
      </c>
      <c r="I28" s="12">
        <f t="shared" si="3"/>
        <v>0.19344795698287529</v>
      </c>
      <c r="J28" s="12">
        <f t="shared" si="3"/>
        <v>0.20035595852747348</v>
      </c>
      <c r="K28" s="12">
        <f t="shared" si="3"/>
        <v>0.21652924555864397</v>
      </c>
      <c r="L28" s="12">
        <f t="shared" si="3"/>
        <v>0.20324174876447074</v>
      </c>
      <c r="M28" s="12">
        <f>L28-I28</f>
        <v>9.7937917815954512E-3</v>
      </c>
      <c r="N28" s="12">
        <f>L28-K28</f>
        <v>-1.3287496794173237E-2</v>
      </c>
    </row>
    <row r="29" spans="2:14" s="6" customFormat="1" x14ac:dyDescent="0.35">
      <c r="B29" s="19" t="str">
        <f>B24&amp;" %"</f>
        <v>East(4) %</v>
      </c>
      <c r="C29" s="108" t="s">
        <v>25</v>
      </c>
      <c r="D29" s="12">
        <f t="shared" si="2"/>
        <v>0.13423007654209812</v>
      </c>
      <c r="E29" s="12">
        <f t="shared" si="2"/>
        <v>0.13524929574891023</v>
      </c>
      <c r="F29" s="12">
        <f>E29-D29</f>
        <v>1.0192192068121109E-3</v>
      </c>
      <c r="G29"/>
      <c r="H29" s="12">
        <f t="shared" si="3"/>
        <v>0.13423007654209812</v>
      </c>
      <c r="I29" s="12">
        <f t="shared" si="3"/>
        <v>0.13187246887437676</v>
      </c>
      <c r="J29" s="12">
        <f t="shared" si="3"/>
        <v>0.13210930613272889</v>
      </c>
      <c r="K29" s="12">
        <f t="shared" si="3"/>
        <v>0.13524929574891023</v>
      </c>
      <c r="L29" s="12">
        <f t="shared" si="3"/>
        <v>0.13484079983801256</v>
      </c>
      <c r="M29" s="12">
        <f>L29-I29</f>
        <v>2.9683309636358013E-3</v>
      </c>
      <c r="N29" s="12">
        <f>L29-K29</f>
        <v>-4.0849591089767157E-4</v>
      </c>
    </row>
    <row r="30" spans="2:14" s="6" customFormat="1" x14ac:dyDescent="0.35">
      <c r="B30" s="19" t="str">
        <f>B25&amp;" %"</f>
        <v>Central (5) %</v>
      </c>
      <c r="C30" s="108" t="s">
        <v>25</v>
      </c>
      <c r="D30" s="12">
        <f t="shared" si="2"/>
        <v>5.3843744494254442E-2</v>
      </c>
      <c r="E30" s="12">
        <f t="shared" si="2"/>
        <v>3.3065248197030307E-2</v>
      </c>
      <c r="F30" s="12">
        <f>E30-D30</f>
        <v>-2.0778496297224135E-2</v>
      </c>
      <c r="G30"/>
      <c r="H30" s="12">
        <f t="shared" si="3"/>
        <v>5.3843744494254442E-2</v>
      </c>
      <c r="I30" s="12">
        <f t="shared" si="3"/>
        <v>5.1734224807170985E-2</v>
      </c>
      <c r="J30" s="12">
        <f t="shared" si="3"/>
        <v>5.2824581286991572E-2</v>
      </c>
      <c r="K30" s="12">
        <f t="shared" si="3"/>
        <v>3.3065248197030307E-2</v>
      </c>
      <c r="L30" s="12">
        <f t="shared" si="3"/>
        <v>4.7991280675747629E-2</v>
      </c>
      <c r="M30" s="12">
        <f>L30-I30</f>
        <v>-3.7429441314233564E-3</v>
      </c>
      <c r="N30" s="12">
        <f>L30-K30</f>
        <v>1.4926032478717322E-2</v>
      </c>
    </row>
    <row r="31" spans="2:14" x14ac:dyDescent="0.35">
      <c r="B31" s="75" t="s">
        <v>131</v>
      </c>
      <c r="C31" s="126"/>
      <c r="D31" s="76"/>
      <c r="E31" s="76"/>
      <c r="F31" s="77"/>
      <c r="H31" s="78"/>
      <c r="I31" s="129"/>
      <c r="J31" s="76"/>
      <c r="K31" s="76"/>
      <c r="L31" s="76"/>
      <c r="M31" s="76"/>
      <c r="N31" s="77"/>
    </row>
    <row r="32" spans="2:14" x14ac:dyDescent="0.35">
      <c r="B32" s="75" t="s">
        <v>132</v>
      </c>
      <c r="C32" s="126"/>
      <c r="D32" s="76"/>
      <c r="E32" s="76"/>
      <c r="F32" s="77"/>
      <c r="H32" s="78"/>
      <c r="I32" s="129"/>
      <c r="J32" s="76"/>
      <c r="K32" s="76"/>
      <c r="L32" s="76"/>
      <c r="M32" s="76"/>
      <c r="N32" s="77"/>
    </row>
    <row r="33" spans="2:14" x14ac:dyDescent="0.35">
      <c r="B33" s="75" t="s">
        <v>133</v>
      </c>
      <c r="C33" s="126"/>
      <c r="D33" s="76"/>
      <c r="E33" s="76"/>
      <c r="F33" s="77"/>
      <c r="H33" s="78"/>
      <c r="I33" s="129"/>
      <c r="J33" s="76"/>
      <c r="K33" s="76"/>
      <c r="L33" s="76"/>
      <c r="M33" s="76"/>
      <c r="N33" s="77"/>
    </row>
    <row r="34" spans="2:14" x14ac:dyDescent="0.35">
      <c r="B34" s="75" t="s">
        <v>134</v>
      </c>
      <c r="C34" s="126"/>
      <c r="D34" s="76"/>
      <c r="E34" s="76"/>
      <c r="F34" s="77"/>
      <c r="H34" s="78"/>
      <c r="I34" s="129"/>
      <c r="J34" s="76"/>
      <c r="K34" s="76"/>
      <c r="L34" s="76"/>
      <c r="M34" s="76"/>
      <c r="N34" s="77"/>
    </row>
    <row r="35" spans="2:14" x14ac:dyDescent="0.35">
      <c r="B35" s="79" t="s">
        <v>135</v>
      </c>
      <c r="C35" s="127"/>
      <c r="D35" s="80"/>
      <c r="E35" s="80"/>
      <c r="F35" s="81"/>
      <c r="H35" s="82"/>
      <c r="I35" s="130"/>
      <c r="J35" s="80"/>
      <c r="K35" s="80"/>
      <c r="L35" s="80"/>
      <c r="M35" s="80"/>
      <c r="N35" s="81"/>
    </row>
    <row r="36" spans="2:14" x14ac:dyDescent="0.35">
      <c r="B36" s="83"/>
      <c r="D36" s="25"/>
      <c r="E36" s="25"/>
      <c r="F36" s="25"/>
      <c r="H36" s="25"/>
      <c r="I36" s="25"/>
      <c r="J36" s="25"/>
      <c r="K36" s="25"/>
      <c r="L36" s="25"/>
      <c r="M36" s="25"/>
      <c r="N36" s="25"/>
    </row>
    <row r="38" spans="2:14" x14ac:dyDescent="0.35">
      <c r="B38" s="7" t="s">
        <v>141</v>
      </c>
      <c r="C38" s="8" t="str">
        <f>'Operating metrics'!C$5</f>
        <v>Unit</v>
      </c>
      <c r="D38" s="9" t="str">
        <f>D$5</f>
        <v>FY25</v>
      </c>
      <c r="E38" s="9" t="str">
        <f>E$5</f>
        <v>FY26</v>
      </c>
      <c r="F38" s="9" t="str">
        <f>F$5</f>
        <v>YoY Δ</v>
      </c>
      <c r="H38" s="9" t="str">
        <f t="shared" ref="H38:N38" si="4">H$5</f>
        <v>Q4FY25</v>
      </c>
      <c r="I38" s="9" t="str">
        <f t="shared" si="4"/>
        <v>Q1FY26</v>
      </c>
      <c r="J38" s="9" t="str">
        <f t="shared" si="4"/>
        <v>Q3FY26</v>
      </c>
      <c r="K38" s="9" t="str">
        <f t="shared" si="4"/>
        <v>Q4FY26</v>
      </c>
      <c r="L38" s="9" t="str">
        <f t="shared" si="4"/>
        <v>Q1FY27</v>
      </c>
      <c r="M38" s="9" t="str">
        <f t="shared" si="4"/>
        <v>YoY Δ</v>
      </c>
      <c r="N38" s="9" t="str">
        <f t="shared" si="4"/>
        <v>QoQ Δ</v>
      </c>
    </row>
    <row r="39" spans="2:14" x14ac:dyDescent="0.35">
      <c r="B39" s="15" t="s">
        <v>142</v>
      </c>
      <c r="C39" s="109" t="s">
        <v>15</v>
      </c>
      <c r="D39" s="16">
        <v>2315.6970000000001</v>
      </c>
      <c r="E39" s="16">
        <v>3397.25</v>
      </c>
      <c r="F39" s="12">
        <f>E39/D39-1</f>
        <v>0.46705290027149493</v>
      </c>
      <c r="H39" s="16">
        <v>2315.6970000000001</v>
      </c>
      <c r="I39" s="16">
        <v>2413.6729999999998</v>
      </c>
      <c r="J39" s="16">
        <v>2838.114</v>
      </c>
      <c r="K39" s="16">
        <v>3397.25</v>
      </c>
      <c r="L39" s="16">
        <v>3515.7581609919853</v>
      </c>
      <c r="M39" s="65">
        <f t="shared" ref="M39:M41" si="5">L39/I39-1</f>
        <v>0.45660085727933541</v>
      </c>
      <c r="N39" s="65">
        <f t="shared" ref="N39:N41" si="6">L39/K39-1</f>
        <v>3.4883556109201574E-2</v>
      </c>
    </row>
    <row r="40" spans="2:14" x14ac:dyDescent="0.35">
      <c r="B40" s="15" t="s">
        <v>143</v>
      </c>
      <c r="C40" s="109" t="s">
        <v>15</v>
      </c>
      <c r="D40" s="16">
        <v>87.236999999999995</v>
      </c>
      <c r="E40" s="16">
        <v>83.62</v>
      </c>
      <c r="F40" s="12">
        <f>E40/D40-1</f>
        <v>-4.1461765076744816E-2</v>
      </c>
      <c r="H40" s="16">
        <v>87.236999999999995</v>
      </c>
      <c r="I40" s="16">
        <v>101.72800000000001</v>
      </c>
      <c r="J40" s="16">
        <v>118.65299999999999</v>
      </c>
      <c r="K40" s="16">
        <v>83.62</v>
      </c>
      <c r="L40" s="16">
        <v>116.98023121832399</v>
      </c>
      <c r="M40" s="65">
        <f t="shared" si="5"/>
        <v>0.14993149593350874</v>
      </c>
      <c r="N40" s="65">
        <f t="shared" si="6"/>
        <v>0.39895038529447491</v>
      </c>
    </row>
    <row r="41" spans="2:14" x14ac:dyDescent="0.35">
      <c r="B41" s="15" t="s">
        <v>144</v>
      </c>
      <c r="C41" s="109" t="s">
        <v>15</v>
      </c>
      <c r="D41" s="16">
        <v>71.625</v>
      </c>
      <c r="E41" s="16">
        <v>75.39</v>
      </c>
      <c r="F41" s="12">
        <f>E41/D41-1</f>
        <v>5.2565445026178104E-2</v>
      </c>
      <c r="H41" s="16">
        <v>71.625</v>
      </c>
      <c r="I41" s="16">
        <v>95.049000000000007</v>
      </c>
      <c r="J41" s="16">
        <v>88.366</v>
      </c>
      <c r="K41" s="16">
        <v>75.39</v>
      </c>
      <c r="L41" s="16">
        <v>83.559551801706391</v>
      </c>
      <c r="M41" s="65">
        <f t="shared" si="5"/>
        <v>-0.12087921175702654</v>
      </c>
      <c r="N41" s="65">
        <f t="shared" si="6"/>
        <v>0.10836386525675001</v>
      </c>
    </row>
    <row r="42" spans="2:14" x14ac:dyDescent="0.35">
      <c r="B42" s="15"/>
      <c r="C42" s="109"/>
      <c r="D42" s="16"/>
      <c r="E42" s="16"/>
      <c r="F42" s="12"/>
      <c r="H42" s="16"/>
      <c r="I42" s="16"/>
      <c r="J42" s="16"/>
      <c r="K42" s="16"/>
      <c r="L42" s="16"/>
      <c r="M42" s="12"/>
      <c r="N42" s="12"/>
    </row>
    <row r="43" spans="2:14" x14ac:dyDescent="0.35">
      <c r="B43" s="15" t="s">
        <v>145</v>
      </c>
      <c r="C43" s="109" t="s">
        <v>15</v>
      </c>
      <c r="D43" s="16">
        <v>64.69</v>
      </c>
      <c r="E43" s="16">
        <v>102.8</v>
      </c>
      <c r="F43" s="12">
        <f>E43/D43-1</f>
        <v>0.58911732879888712</v>
      </c>
      <c r="H43" s="16">
        <v>64.69</v>
      </c>
      <c r="I43" s="16">
        <v>79.296800000000005</v>
      </c>
      <c r="J43" s="16">
        <v>79.228999999999999</v>
      </c>
      <c r="K43" s="16">
        <v>102.8</v>
      </c>
      <c r="L43" s="136">
        <v>119.55315185317308</v>
      </c>
      <c r="M43" s="65">
        <f t="shared" ref="M43:M45" si="7">L43/I43-1</f>
        <v>0.5076667892421014</v>
      </c>
      <c r="N43" s="65">
        <f t="shared" ref="N43:N45" si="8">L43/K43-1</f>
        <v>0.16296840324098327</v>
      </c>
    </row>
    <row r="44" spans="2:14" x14ac:dyDescent="0.35">
      <c r="B44" s="15" t="s">
        <v>146</v>
      </c>
      <c r="C44" s="109" t="s">
        <v>15</v>
      </c>
      <c r="D44" s="16">
        <v>51.614999999999995</v>
      </c>
      <c r="E44" s="16">
        <v>63.2</v>
      </c>
      <c r="F44" s="12">
        <f>E44/D44-1</f>
        <v>0.22445025670832131</v>
      </c>
      <c r="H44" s="16">
        <v>51.614999999999995</v>
      </c>
      <c r="I44" s="16">
        <v>60.1554</v>
      </c>
      <c r="J44" s="16">
        <v>74.162999999999997</v>
      </c>
      <c r="K44" s="16">
        <v>63.2</v>
      </c>
      <c r="L44" s="136">
        <v>94.095394650829292</v>
      </c>
      <c r="M44" s="65">
        <f t="shared" si="7"/>
        <v>0.56420528582353846</v>
      </c>
      <c r="N44" s="65">
        <f t="shared" si="8"/>
        <v>0.48885118118400772</v>
      </c>
    </row>
    <row r="45" spans="2:14" x14ac:dyDescent="0.35">
      <c r="B45" s="15" t="s">
        <v>147</v>
      </c>
      <c r="C45" s="109" t="s">
        <v>15</v>
      </c>
      <c r="D45" s="16">
        <v>65.52000000000001</v>
      </c>
      <c r="E45" s="16">
        <v>64.95</v>
      </c>
      <c r="F45" s="12">
        <f>E45/D45-1</f>
        <v>-8.6996336996337797E-3</v>
      </c>
      <c r="H45" s="16">
        <v>65.52000000000001</v>
      </c>
      <c r="I45" s="16">
        <v>86.17</v>
      </c>
      <c r="J45" s="16">
        <v>76.771000000000001</v>
      </c>
      <c r="K45" s="16">
        <v>64.95</v>
      </c>
      <c r="L45" s="136">
        <v>70.298082783799899</v>
      </c>
      <c r="M45" s="65">
        <f t="shared" si="7"/>
        <v>-0.18419307434374033</v>
      </c>
      <c r="N45" s="65">
        <f t="shared" si="8"/>
        <v>8.2341536317165342E-2</v>
      </c>
    </row>
    <row r="46" spans="2:14" x14ac:dyDescent="0.35">
      <c r="B46" s="15"/>
      <c r="C46" s="109"/>
      <c r="D46" s="16"/>
      <c r="E46" s="16"/>
      <c r="F46" s="12"/>
      <c r="H46" s="16"/>
      <c r="I46" s="16"/>
      <c r="J46" s="16"/>
      <c r="K46" s="16"/>
      <c r="L46" s="16"/>
      <c r="M46" s="12"/>
      <c r="N46" s="12"/>
    </row>
    <row r="47" spans="2:14" x14ac:dyDescent="0.35">
      <c r="B47" s="10" t="s">
        <v>148</v>
      </c>
      <c r="C47" s="108" t="s">
        <v>25</v>
      </c>
      <c r="D47" s="12">
        <f t="shared" ref="D47:E49" si="9">D43/D39</f>
        <v>2.7935433694477298E-2</v>
      </c>
      <c r="E47" s="12">
        <f t="shared" si="9"/>
        <v>3.0259768930752814E-2</v>
      </c>
      <c r="F47" s="12">
        <f>E47-D47</f>
        <v>2.3243352362755168E-3</v>
      </c>
      <c r="H47" s="12">
        <f t="shared" ref="H47:L49" si="10">H43/H39</f>
        <v>2.7935433694477298E-2</v>
      </c>
      <c r="I47" s="12">
        <f t="shared" ref="I47" si="11">I43/I39</f>
        <v>3.2853166108250793E-2</v>
      </c>
      <c r="J47" s="12">
        <f t="shared" si="10"/>
        <v>2.7916073843404457E-2</v>
      </c>
      <c r="K47" s="12">
        <f t="shared" si="10"/>
        <v>3.0259768930752814E-2</v>
      </c>
      <c r="L47" s="138">
        <f t="shared" si="10"/>
        <v>3.4004941858526663E-2</v>
      </c>
      <c r="M47" s="12">
        <f t="shared" ref="M47:M49" si="12">L47-I47</f>
        <v>1.1517757502758699E-3</v>
      </c>
      <c r="N47" s="12">
        <f t="shared" ref="N47:N49" si="13">L47-K47</f>
        <v>3.7451729277738488E-3</v>
      </c>
    </row>
    <row r="48" spans="2:14" x14ac:dyDescent="0.35">
      <c r="B48" s="10" t="s">
        <v>149</v>
      </c>
      <c r="C48" s="108" t="s">
        <v>25</v>
      </c>
      <c r="D48" s="12">
        <f t="shared" si="9"/>
        <v>0.59166408748581445</v>
      </c>
      <c r="E48" s="12">
        <f t="shared" si="9"/>
        <v>0.75580004783544608</v>
      </c>
      <c r="F48" s="12">
        <f>E48-D48</f>
        <v>0.16413596034963163</v>
      </c>
      <c r="H48" s="12">
        <f t="shared" si="10"/>
        <v>0.59166408748581445</v>
      </c>
      <c r="I48" s="12">
        <f t="shared" ref="I48" si="14">I44/I40</f>
        <v>0.59133571877949032</v>
      </c>
      <c r="J48" s="12">
        <f t="shared" si="10"/>
        <v>0.62504108619251098</v>
      </c>
      <c r="K48" s="12">
        <f t="shared" si="10"/>
        <v>0.75580004783544608</v>
      </c>
      <c r="L48" s="138">
        <f t="shared" si="10"/>
        <v>0.80437005185274435</v>
      </c>
      <c r="M48" s="12">
        <f t="shared" si="12"/>
        <v>0.21303433307325403</v>
      </c>
      <c r="N48" s="12">
        <f t="shared" si="13"/>
        <v>4.8570004017298274E-2</v>
      </c>
    </row>
    <row r="49" spans="2:14" x14ac:dyDescent="0.35">
      <c r="B49" s="10" t="s">
        <v>150</v>
      </c>
      <c r="C49" s="108" t="s">
        <v>25</v>
      </c>
      <c r="D49" s="12">
        <f t="shared" si="9"/>
        <v>0.91476439790575925</v>
      </c>
      <c r="E49" s="12">
        <f t="shared" si="9"/>
        <v>0.86152009550338249</v>
      </c>
      <c r="F49" s="12">
        <f>E49-D49</f>
        <v>-5.3244302402376764E-2</v>
      </c>
      <c r="H49" s="12">
        <f t="shared" si="10"/>
        <v>0.91476439790575925</v>
      </c>
      <c r="I49" s="12">
        <f t="shared" ref="I49" si="15">I45/I41</f>
        <v>0.90658502456627632</v>
      </c>
      <c r="J49" s="12">
        <f t="shared" si="10"/>
        <v>0.86878437408052878</v>
      </c>
      <c r="K49" s="12">
        <f t="shared" si="10"/>
        <v>0.86152009550338249</v>
      </c>
      <c r="L49" s="138">
        <f t="shared" si="10"/>
        <v>0.84129320069383529</v>
      </c>
      <c r="M49" s="12">
        <f t="shared" si="12"/>
        <v>-6.5291823872441035E-2</v>
      </c>
      <c r="N49" s="12">
        <f t="shared" si="13"/>
        <v>-2.0226894809547202E-2</v>
      </c>
    </row>
    <row r="50" spans="2:14" x14ac:dyDescent="0.35">
      <c r="B50" s="10"/>
      <c r="C50" s="108"/>
      <c r="D50" s="12"/>
      <c r="E50" s="12"/>
      <c r="F50" s="12"/>
      <c r="H50" s="12"/>
      <c r="I50" s="12"/>
      <c r="J50" s="12"/>
      <c r="K50" s="12"/>
      <c r="L50" s="12"/>
      <c r="M50" s="12"/>
      <c r="N50" s="12"/>
    </row>
    <row r="51" spans="2:14" s="55" customFormat="1" x14ac:dyDescent="0.35">
      <c r="B51" s="10" t="s">
        <v>151</v>
      </c>
      <c r="C51" s="108" t="s">
        <v>15</v>
      </c>
      <c r="D51" s="85">
        <v>134.989</v>
      </c>
      <c r="E51" s="85">
        <v>135.94999999999999</v>
      </c>
      <c r="F51" s="66">
        <f>E51/D51-1</f>
        <v>7.1190985932185757E-3</v>
      </c>
      <c r="G51"/>
      <c r="H51" s="85">
        <v>134.989</v>
      </c>
      <c r="I51" s="85">
        <v>122.42</v>
      </c>
      <c r="J51" s="85">
        <v>135.94999999999999</v>
      </c>
      <c r="K51" s="85">
        <v>135.94999999999999</v>
      </c>
      <c r="L51" s="85">
        <v>135.94999999999999</v>
      </c>
      <c r="M51" s="65">
        <f t="shared" ref="M51" si="16">L51/I51-1</f>
        <v>0.11052115667374607</v>
      </c>
      <c r="N51" s="65">
        <f t="shared" ref="N51" si="17">L51/K51-1</f>
        <v>0</v>
      </c>
    </row>
    <row r="52" spans="2:14" x14ac:dyDescent="0.35">
      <c r="B52" s="10" t="s">
        <v>152</v>
      </c>
      <c r="C52" s="109" t="s">
        <v>25</v>
      </c>
      <c r="D52" s="87">
        <f>SUM(D44:D45,D51)/SUM(D40:D41)</f>
        <v>1.5870629854842571</v>
      </c>
      <c r="E52" s="87">
        <f>SUM(E44:E45,E51)/SUM(E40:E41)</f>
        <v>1.6609018300735805</v>
      </c>
      <c r="F52" s="12">
        <f>E52-D52</f>
        <v>7.3838844589323438E-2</v>
      </c>
      <c r="H52" s="87">
        <f>SUM(H44:H45,H51)/SUM(H40:H41)</f>
        <v>1.5870629854842571</v>
      </c>
      <c r="I52" s="87">
        <f>SUM(I44:I45,I51)/SUM(I40:I41)</f>
        <v>1.3657358329479563</v>
      </c>
      <c r="J52" s="87">
        <f>SUM(J44:J45,J51)/SUM(J40:J41)</f>
        <v>1.3857858457436274</v>
      </c>
      <c r="K52" s="87">
        <f>SUM(K44:K45,K51)/SUM(K40:K41)</f>
        <v>1.6609018300735805</v>
      </c>
      <c r="L52" s="87">
        <f>SUM(L44:L45,L51)/SUM(L40:L41)</f>
        <v>1.4976752887212916</v>
      </c>
      <c r="M52" s="12">
        <f t="shared" ref="M52" si="18">L52-I52</f>
        <v>0.13193945577333532</v>
      </c>
      <c r="N52" s="12">
        <f t="shared" ref="N52" si="19">L52-K52</f>
        <v>-0.16322654135228887</v>
      </c>
    </row>
    <row r="53" spans="2:14" s="55" customFormat="1" x14ac:dyDescent="0.35">
      <c r="B53" s="10"/>
      <c r="C53" s="108"/>
      <c r="D53" s="85"/>
      <c r="E53" s="85"/>
      <c r="F53" s="66"/>
      <c r="G53"/>
      <c r="H53" s="85"/>
      <c r="I53" s="85"/>
      <c r="J53" s="85"/>
      <c r="K53" s="85"/>
      <c r="L53" s="85"/>
      <c r="M53" s="66"/>
      <c r="N53" s="66"/>
    </row>
    <row r="54" spans="2:14" x14ac:dyDescent="0.35">
      <c r="B54" s="15" t="s">
        <v>153</v>
      </c>
      <c r="C54" s="109" t="s">
        <v>25</v>
      </c>
      <c r="D54" s="86">
        <v>2.8944561496745055E-2</v>
      </c>
      <c r="E54" s="86">
        <v>2.1199237401089907E-2</v>
      </c>
      <c r="F54" s="86">
        <f>E54-D54</f>
        <v>-7.7453240956551483E-3</v>
      </c>
      <c r="H54" s="86">
        <v>2.8944561496745055E-2</v>
      </c>
      <c r="I54" s="86">
        <v>3.6410963626960877E-2</v>
      </c>
      <c r="J54" s="86">
        <v>2.9018768194227613E-2</v>
      </c>
      <c r="K54" s="86">
        <v>2.1199237401089907E-2</v>
      </c>
      <c r="L54" s="86">
        <v>2.2484621271107702E-2</v>
      </c>
      <c r="M54" s="12">
        <f t="shared" ref="M54:M55" si="20">L54-I54</f>
        <v>-1.3926342355853175E-2</v>
      </c>
      <c r="N54" s="12">
        <f t="shared" ref="N54:N55" si="21">L54-K54</f>
        <v>1.285383870017795E-3</v>
      </c>
    </row>
    <row r="55" spans="2:14" x14ac:dyDescent="0.35">
      <c r="B55" s="88" t="s">
        <v>154</v>
      </c>
      <c r="C55" s="109" t="s">
        <v>25</v>
      </c>
      <c r="D55" s="89">
        <v>2.5000000000000001E-3</v>
      </c>
      <c r="E55" s="90">
        <v>2.9356683707040536E-3</v>
      </c>
      <c r="F55" s="12">
        <f>E55-D55</f>
        <v>4.3566837070405356E-4</v>
      </c>
      <c r="H55" s="86">
        <v>2.5000000000000001E-3</v>
      </c>
      <c r="I55" s="86">
        <v>3.4013292727307575E-3</v>
      </c>
      <c r="J55" s="86">
        <v>3.8077154593904416E-3</v>
      </c>
      <c r="K55" s="86">
        <v>2.9356683707040536E-3</v>
      </c>
      <c r="L55" s="86">
        <v>3.568462275548813E-3</v>
      </c>
      <c r="M55" s="12">
        <f t="shared" si="20"/>
        <v>1.6713300281805555E-4</v>
      </c>
      <c r="N55" s="12">
        <f t="shared" si="21"/>
        <v>6.3279390484475943E-4</v>
      </c>
    </row>
    <row r="56" spans="2:14" x14ac:dyDescent="0.35">
      <c r="D56" s="25"/>
      <c r="E56" s="25"/>
      <c r="F56" s="25"/>
      <c r="H56" s="144"/>
      <c r="I56" s="144"/>
      <c r="J56" s="144"/>
      <c r="K56" s="144"/>
      <c r="L56" s="144"/>
      <c r="M56" s="25"/>
      <c r="N56" s="25"/>
    </row>
    <row r="57" spans="2:14" x14ac:dyDescent="0.35">
      <c r="B57" s="7" t="s">
        <v>155</v>
      </c>
      <c r="C57" s="8" t="str">
        <f>'Operating metrics'!C$5</f>
        <v>Unit</v>
      </c>
      <c r="D57" s="9" t="str">
        <f>D$5</f>
        <v>FY25</v>
      </c>
      <c r="E57" s="9" t="str">
        <f>E$5</f>
        <v>FY26</v>
      </c>
      <c r="F57" s="9" t="str">
        <f>F$5</f>
        <v>YoY Δ</v>
      </c>
      <c r="H57" s="9" t="str">
        <f t="shared" ref="H57:N57" si="22">H$5</f>
        <v>Q4FY25</v>
      </c>
      <c r="I57" s="9" t="str">
        <f t="shared" si="22"/>
        <v>Q1FY26</v>
      </c>
      <c r="J57" s="9" t="str">
        <f t="shared" si="22"/>
        <v>Q3FY26</v>
      </c>
      <c r="K57" s="9" t="str">
        <f t="shared" si="22"/>
        <v>Q4FY26</v>
      </c>
      <c r="L57" s="9" t="str">
        <f t="shared" si="22"/>
        <v>Q1FY27</v>
      </c>
      <c r="M57" s="9" t="str">
        <f t="shared" si="22"/>
        <v>YoY Δ</v>
      </c>
      <c r="N57" s="9" t="str">
        <f t="shared" si="22"/>
        <v>QoQ Δ</v>
      </c>
    </row>
    <row r="58" spans="2:14" x14ac:dyDescent="0.35">
      <c r="B58" s="15" t="s">
        <v>156</v>
      </c>
      <c r="C58" s="109" t="s">
        <v>25</v>
      </c>
      <c r="D58" s="12">
        <v>0.14979999999999999</v>
      </c>
      <c r="E58" s="12">
        <v>0.13469999999999999</v>
      </c>
      <c r="F58" s="20">
        <f>E58-D58</f>
        <v>-1.5100000000000002E-2</v>
      </c>
      <c r="H58" s="12">
        <v>0.13070000000000001</v>
      </c>
      <c r="I58" s="12">
        <v>0.1346</v>
      </c>
      <c r="J58" s="12">
        <v>0.1404</v>
      </c>
      <c r="K58" s="12">
        <v>0.13059999999999999</v>
      </c>
      <c r="L58" s="138">
        <v>0.13600000000000001</v>
      </c>
      <c r="M58" s="65">
        <f t="shared" ref="M58" si="23">L58/I58-1</f>
        <v>1.0401188707281017E-2</v>
      </c>
      <c r="N58" s="65">
        <f t="shared" ref="N58" si="24">L58/K58-1</f>
        <v>4.1347626339969468E-2</v>
      </c>
    </row>
    <row r="59" spans="2:14" x14ac:dyDescent="0.35">
      <c r="B59" s="10" t="s">
        <v>157</v>
      </c>
      <c r="C59" s="109" t="s">
        <v>25</v>
      </c>
      <c r="D59" s="12">
        <v>0.96819999999999995</v>
      </c>
      <c r="E59" s="12">
        <v>0.97009999999999996</v>
      </c>
      <c r="F59" s="20">
        <f>E59-D59</f>
        <v>1.9000000000000128E-3</v>
      </c>
      <c r="H59" s="12">
        <v>0.97870000000000001</v>
      </c>
      <c r="I59" s="12">
        <v>0.97150000000000003</v>
      </c>
      <c r="J59" s="12">
        <v>0.96989999999999998</v>
      </c>
      <c r="K59" s="12">
        <v>0.97148999999999996</v>
      </c>
      <c r="L59" s="138">
        <v>0.96819900000000003</v>
      </c>
      <c r="M59" s="12">
        <f t="shared" ref="M59" si="25">L59-I59</f>
        <v>-3.3009999999999984E-3</v>
      </c>
      <c r="N59" s="12">
        <f t="shared" ref="N59" si="26">L59-K59</f>
        <v>-3.2909999999999329E-3</v>
      </c>
    </row>
    <row r="60" spans="2:14" x14ac:dyDescent="0.35">
      <c r="B60" s="72" t="s">
        <v>158</v>
      </c>
      <c r="C60" s="125"/>
      <c r="D60" s="73"/>
      <c r="E60" s="74"/>
      <c r="F60" s="73"/>
      <c r="H60" s="73"/>
      <c r="I60" s="73"/>
      <c r="J60" s="73"/>
      <c r="K60" s="73"/>
      <c r="L60" s="73"/>
      <c r="M60" s="73"/>
      <c r="N60" s="73"/>
    </row>
  </sheetData>
  <pageMargins left="0.7" right="0.7" top="0.75" bottom="0.75" header="0.3" footer="0.3"/>
  <pageSetup paperSize="9" scale="42" orientation="portrait" r:id="rId1"/>
  <ignoredErrors>
    <ignoredError sqref="D52:F52 J52:L52 H52:I52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77CD3-A8DF-4B05-A79E-B14CF85E7E91}">
  <dimension ref="B5:P26"/>
  <sheetViews>
    <sheetView showGridLines="0" zoomScale="70" zoomScaleNormal="60" workbookViewId="0"/>
  </sheetViews>
  <sheetFormatPr defaultRowHeight="14.5" x14ac:dyDescent="0.35"/>
  <cols>
    <col min="1" max="1" width="1.453125" customWidth="1"/>
    <col min="2" max="2" width="43.6328125" customWidth="1"/>
    <col min="3" max="3" width="10.90625" style="107" customWidth="1"/>
    <col min="4" max="5" width="16.36328125" customWidth="1"/>
    <col min="6" max="6" width="12.7265625" customWidth="1"/>
    <col min="7" max="7" width="2.1796875" customWidth="1"/>
    <col min="8" max="12" width="14.54296875" customWidth="1"/>
    <col min="13" max="14" width="12.7265625" customWidth="1"/>
  </cols>
  <sheetData>
    <row r="5" spans="2:16" x14ac:dyDescent="0.35">
      <c r="B5" s="7" t="s">
        <v>177</v>
      </c>
      <c r="C5" s="8" t="s">
        <v>1</v>
      </c>
      <c r="D5" s="9" t="s">
        <v>2</v>
      </c>
      <c r="E5" s="9" t="s">
        <v>3</v>
      </c>
      <c r="F5" s="9" t="s">
        <v>4</v>
      </c>
      <c r="H5" s="9" t="s">
        <v>5</v>
      </c>
      <c r="I5" s="9" t="s">
        <v>180</v>
      </c>
      <c r="J5" s="9" t="s">
        <v>6</v>
      </c>
      <c r="K5" s="9" t="s">
        <v>7</v>
      </c>
      <c r="L5" s="9" t="s">
        <v>181</v>
      </c>
      <c r="M5" s="9" t="s">
        <v>4</v>
      </c>
      <c r="N5" s="9" t="s">
        <v>8</v>
      </c>
    </row>
    <row r="6" spans="2:16" s="6" customFormat="1" x14ac:dyDescent="0.35">
      <c r="B6" s="69" t="s">
        <v>159</v>
      </c>
      <c r="C6" s="124" t="s">
        <v>160</v>
      </c>
      <c r="D6" s="91">
        <f>SUM(D7:D12)</f>
        <v>1278</v>
      </c>
      <c r="E6" s="91">
        <f>SUM(E7:E12)</f>
        <v>2081</v>
      </c>
      <c r="F6" s="71">
        <f t="shared" ref="F6:F12" si="0">IFERROR(E6/D6-1,"na")</f>
        <v>0.62832550860719882</v>
      </c>
      <c r="G6"/>
      <c r="H6" s="91">
        <f>SUM(H7:H12)</f>
        <v>1278</v>
      </c>
      <c r="I6" s="91">
        <f>SUM(I7:I12)</f>
        <v>1640</v>
      </c>
      <c r="J6" s="91">
        <f>SUM(J7:J12)</f>
        <v>1958</v>
      </c>
      <c r="K6" s="91">
        <f>SUM(K7:K12)</f>
        <v>2081</v>
      </c>
      <c r="L6" s="91">
        <f>SUM(L7:L12)</f>
        <v>2167</v>
      </c>
      <c r="M6" s="71">
        <f>IFERROR(L6/I6-1,"na")</f>
        <v>0.3213414634146341</v>
      </c>
      <c r="N6" s="71">
        <f>IFERROR(L6/K6-1,"na")</f>
        <v>4.1326285439692523E-2</v>
      </c>
      <c r="P6" s="92"/>
    </row>
    <row r="7" spans="2:16" x14ac:dyDescent="0.35">
      <c r="B7" s="104" t="s">
        <v>178</v>
      </c>
      <c r="C7" s="109" t="s">
        <v>160</v>
      </c>
      <c r="D7" s="16">
        <v>298</v>
      </c>
      <c r="E7" s="16">
        <v>326</v>
      </c>
      <c r="F7" s="12">
        <f>IFERROR(E7/D7-1,"na")</f>
        <v>9.3959731543624248E-2</v>
      </c>
      <c r="H7" s="16">
        <f>D7</f>
        <v>298</v>
      </c>
      <c r="I7" s="16">
        <v>327</v>
      </c>
      <c r="J7" s="16">
        <v>331</v>
      </c>
      <c r="K7" s="16">
        <v>326</v>
      </c>
      <c r="L7" s="16">
        <v>327</v>
      </c>
      <c r="M7" s="12">
        <f t="shared" ref="M7:M12" si="1">IFERROR(L7/I7-1,"na")</f>
        <v>0</v>
      </c>
      <c r="N7" s="12">
        <f t="shared" ref="N7:N12" si="2">IFERROR(L7/K7-1,"na")</f>
        <v>3.0674846625766694E-3</v>
      </c>
      <c r="P7" s="92"/>
    </row>
    <row r="8" spans="2:16" x14ac:dyDescent="0.35">
      <c r="B8" s="19" t="s">
        <v>174</v>
      </c>
      <c r="C8" s="109" t="s">
        <v>160</v>
      </c>
      <c r="D8" s="16">
        <v>27</v>
      </c>
      <c r="E8" s="16">
        <v>41</v>
      </c>
      <c r="F8" s="12">
        <f>IFERROR(E8/D8-1,"na")</f>
        <v>0.5185185185185186</v>
      </c>
      <c r="H8" s="16">
        <f>D8</f>
        <v>27</v>
      </c>
      <c r="I8" s="16">
        <v>36</v>
      </c>
      <c r="J8" s="16">
        <v>42</v>
      </c>
      <c r="K8" s="16">
        <v>41</v>
      </c>
      <c r="L8" s="16">
        <v>48</v>
      </c>
      <c r="M8" s="12">
        <f t="shared" si="1"/>
        <v>0.33333333333333326</v>
      </c>
      <c r="N8" s="12">
        <f t="shared" si="2"/>
        <v>0.1707317073170731</v>
      </c>
      <c r="P8" s="92"/>
    </row>
    <row r="9" spans="2:16" x14ac:dyDescent="0.35">
      <c r="B9" s="19" t="s">
        <v>113</v>
      </c>
      <c r="C9" s="109" t="s">
        <v>160</v>
      </c>
      <c r="D9" s="16">
        <v>521</v>
      </c>
      <c r="E9" s="16">
        <v>1084</v>
      </c>
      <c r="F9" s="12">
        <f>IFERROR(E9/D9-1,"na")</f>
        <v>1.0806142034548945</v>
      </c>
      <c r="H9" s="16">
        <f>D9</f>
        <v>521</v>
      </c>
      <c r="I9" s="16">
        <v>743</v>
      </c>
      <c r="J9" s="16">
        <v>970</v>
      </c>
      <c r="K9" s="16">
        <v>1084</v>
      </c>
      <c r="L9" s="16">
        <v>1128</v>
      </c>
      <c r="M9" s="12">
        <f t="shared" si="1"/>
        <v>0.51816958277254366</v>
      </c>
      <c r="N9" s="12">
        <f t="shared" si="2"/>
        <v>4.0590405904058935E-2</v>
      </c>
      <c r="P9" s="92"/>
    </row>
    <row r="10" spans="2:16" x14ac:dyDescent="0.35">
      <c r="B10" s="19" t="s">
        <v>161</v>
      </c>
      <c r="C10" s="109" t="s">
        <v>160</v>
      </c>
      <c r="D10" s="16">
        <v>281</v>
      </c>
      <c r="E10" s="16">
        <v>470</v>
      </c>
      <c r="F10" s="12">
        <f>IFERROR(E10/D10-1,"na")</f>
        <v>0.67259786476868322</v>
      </c>
      <c r="H10" s="16">
        <f>D10</f>
        <v>281</v>
      </c>
      <c r="I10" s="16">
        <v>379</v>
      </c>
      <c r="J10" s="16">
        <v>456</v>
      </c>
      <c r="K10" s="16">
        <v>470</v>
      </c>
      <c r="L10" s="16">
        <v>495</v>
      </c>
      <c r="M10" s="12">
        <f t="shared" si="1"/>
        <v>0.30606860158311355</v>
      </c>
      <c r="N10" s="12">
        <f t="shared" si="2"/>
        <v>5.3191489361702038E-2</v>
      </c>
      <c r="P10" s="92"/>
    </row>
    <row r="11" spans="2:16" x14ac:dyDescent="0.35">
      <c r="B11" s="19" t="s">
        <v>175</v>
      </c>
      <c r="C11" s="109" t="s">
        <v>160</v>
      </c>
      <c r="D11" s="16">
        <v>20</v>
      </c>
      <c r="E11" s="16">
        <v>28</v>
      </c>
      <c r="F11" s="12">
        <f t="shared" si="0"/>
        <v>0.39999999999999991</v>
      </c>
      <c r="H11" s="16">
        <f t="shared" ref="H11:H12" si="3">D11</f>
        <v>20</v>
      </c>
      <c r="I11" s="16">
        <v>20</v>
      </c>
      <c r="J11" s="16">
        <v>27</v>
      </c>
      <c r="K11" s="16">
        <v>28</v>
      </c>
      <c r="L11" s="16">
        <v>33</v>
      </c>
      <c r="M11" s="12">
        <f t="shared" si="1"/>
        <v>0.64999999999999991</v>
      </c>
      <c r="N11" s="12">
        <f t="shared" si="2"/>
        <v>0.1785714285714286</v>
      </c>
      <c r="P11" s="92"/>
    </row>
    <row r="12" spans="2:16" x14ac:dyDescent="0.35">
      <c r="B12" s="105" t="s">
        <v>179</v>
      </c>
      <c r="C12" s="113" t="s">
        <v>160</v>
      </c>
      <c r="D12" s="29">
        <v>131</v>
      </c>
      <c r="E12" s="29">
        <v>132</v>
      </c>
      <c r="F12" s="30">
        <f t="shared" si="0"/>
        <v>7.6335877862594437E-3</v>
      </c>
      <c r="H12" s="16">
        <f t="shared" si="3"/>
        <v>131</v>
      </c>
      <c r="I12" s="16">
        <v>135</v>
      </c>
      <c r="J12" s="29">
        <v>132</v>
      </c>
      <c r="K12" s="29">
        <v>132</v>
      </c>
      <c r="L12" s="16">
        <v>136</v>
      </c>
      <c r="M12" s="30">
        <f t="shared" si="1"/>
        <v>7.4074074074073071E-3</v>
      </c>
      <c r="N12" s="30">
        <f t="shared" si="2"/>
        <v>3.0303030303030276E-2</v>
      </c>
      <c r="P12" s="92"/>
    </row>
    <row r="13" spans="2:16" s="6" customFormat="1" x14ac:dyDescent="0.35">
      <c r="B13" s="97" t="s">
        <v>176</v>
      </c>
      <c r="C13" s="128"/>
      <c r="D13" s="98"/>
      <c r="E13" s="98"/>
      <c r="F13" s="99"/>
      <c r="G13"/>
      <c r="H13" s="100"/>
      <c r="I13" s="100"/>
      <c r="J13" s="100"/>
      <c r="K13" s="100"/>
      <c r="L13" s="100"/>
      <c r="M13" s="100"/>
      <c r="N13" s="100"/>
      <c r="P13" s="92"/>
    </row>
    <row r="14" spans="2:16" s="6" customFormat="1" x14ac:dyDescent="0.35">
      <c r="C14" s="119"/>
      <c r="G14"/>
      <c r="P14" s="92"/>
    </row>
    <row r="15" spans="2:16" x14ac:dyDescent="0.35">
      <c r="B15" s="7" t="s">
        <v>162</v>
      </c>
      <c r="C15" s="8" t="str">
        <f>C$5</f>
        <v>Unit</v>
      </c>
      <c r="D15" s="9" t="str">
        <f t="shared" ref="D15:F15" si="4">D$5</f>
        <v>FY25</v>
      </c>
      <c r="E15" s="9" t="str">
        <f t="shared" si="4"/>
        <v>FY26</v>
      </c>
      <c r="F15" s="9" t="str">
        <f t="shared" si="4"/>
        <v>YoY Δ</v>
      </c>
      <c r="H15" s="9" t="str">
        <f t="shared" ref="H15:N15" si="5">H$5</f>
        <v>Q4FY25</v>
      </c>
      <c r="I15" s="9" t="str">
        <f t="shared" si="5"/>
        <v>Q1FY26</v>
      </c>
      <c r="J15" s="9" t="str">
        <f t="shared" si="5"/>
        <v>Q3FY26</v>
      </c>
      <c r="K15" s="9" t="str">
        <f t="shared" si="5"/>
        <v>Q4FY26</v>
      </c>
      <c r="L15" s="9" t="str">
        <f t="shared" si="5"/>
        <v>Q1FY27</v>
      </c>
      <c r="M15" s="9" t="str">
        <f t="shared" si="5"/>
        <v>YoY Δ</v>
      </c>
      <c r="N15" s="9" t="str">
        <f t="shared" si="5"/>
        <v>QoQ Δ</v>
      </c>
      <c r="P15" s="92"/>
    </row>
    <row r="16" spans="2:16" x14ac:dyDescent="0.35">
      <c r="B16" s="93" t="s">
        <v>163</v>
      </c>
      <c r="C16" s="109" t="s">
        <v>160</v>
      </c>
      <c r="D16" s="16">
        <v>62</v>
      </c>
      <c r="E16" s="16">
        <v>98</v>
      </c>
      <c r="F16" s="12">
        <f t="shared" ref="F16:F17" si="6">IFERROR(E16/D16-1,"na")</f>
        <v>0.58064516129032251</v>
      </c>
      <c r="H16" s="16">
        <v>62</v>
      </c>
      <c r="I16" s="16">
        <v>72</v>
      </c>
      <c r="J16" s="16">
        <v>82</v>
      </c>
      <c r="K16" s="16">
        <v>98</v>
      </c>
      <c r="L16" s="16">
        <v>101</v>
      </c>
      <c r="M16" s="30">
        <f t="shared" ref="M16:M17" si="7">IFERROR(L16/I16-1,"na")</f>
        <v>0.40277777777777768</v>
      </c>
      <c r="N16" s="30">
        <f t="shared" ref="N16:N17" si="8">IFERROR(L16/K16-1,"na")</f>
        <v>3.0612244897959107E-2</v>
      </c>
      <c r="P16" s="92"/>
    </row>
    <row r="17" spans="2:16" x14ac:dyDescent="0.35">
      <c r="B17" s="94" t="s">
        <v>164</v>
      </c>
      <c r="C17" s="109" t="s">
        <v>160</v>
      </c>
      <c r="D17" s="16">
        <v>7</v>
      </c>
      <c r="E17" s="16">
        <v>8</v>
      </c>
      <c r="F17" s="12">
        <f t="shared" si="6"/>
        <v>0.14285714285714279</v>
      </c>
      <c r="H17" s="16">
        <v>7</v>
      </c>
      <c r="I17" s="16">
        <v>7</v>
      </c>
      <c r="J17" s="16">
        <v>8</v>
      </c>
      <c r="K17" s="16">
        <v>8</v>
      </c>
      <c r="L17" s="16">
        <v>8</v>
      </c>
      <c r="M17" s="30">
        <f t="shared" si="7"/>
        <v>0.14285714285714279</v>
      </c>
      <c r="N17" s="30">
        <f t="shared" si="8"/>
        <v>0</v>
      </c>
      <c r="P17" s="92"/>
    </row>
    <row r="18" spans="2:16" s="6" customFormat="1" x14ac:dyDescent="0.35">
      <c r="B18" s="95" t="s">
        <v>165</v>
      </c>
      <c r="C18" s="110"/>
      <c r="D18" s="52"/>
      <c r="E18" s="52"/>
      <c r="F18" s="96"/>
      <c r="G18"/>
      <c r="H18" s="52"/>
      <c r="I18" s="52"/>
      <c r="J18" s="52"/>
      <c r="K18" s="52"/>
      <c r="L18" s="52"/>
      <c r="M18" s="18"/>
      <c r="N18" s="18"/>
      <c r="P18" s="92"/>
    </row>
    <row r="19" spans="2:16" x14ac:dyDescent="0.35">
      <c r="B19" s="22" t="s">
        <v>166</v>
      </c>
      <c r="C19" s="109" t="s">
        <v>160</v>
      </c>
      <c r="D19" s="16">
        <v>12</v>
      </c>
      <c r="E19" s="16">
        <v>25</v>
      </c>
      <c r="F19" s="12">
        <f t="shared" ref="F19:F25" si="9">IFERROR(E19/D19-1,"na")</f>
        <v>1.0833333333333335</v>
      </c>
      <c r="H19" s="16">
        <v>12</v>
      </c>
      <c r="I19" s="16">
        <v>17</v>
      </c>
      <c r="J19" s="16">
        <v>20</v>
      </c>
      <c r="K19" s="16">
        <v>25</v>
      </c>
      <c r="L19" s="16">
        <v>25</v>
      </c>
      <c r="M19" s="30">
        <f t="shared" ref="M19:M26" si="10">IFERROR(L19/I19-1,"na")</f>
        <v>0.47058823529411775</v>
      </c>
      <c r="N19" s="30">
        <f t="shared" ref="N19:N26" si="11">IFERROR(L19/K19-1,"na")</f>
        <v>0</v>
      </c>
      <c r="P19" s="92"/>
    </row>
    <row r="20" spans="2:16" x14ac:dyDescent="0.35">
      <c r="B20" s="22" t="s">
        <v>167</v>
      </c>
      <c r="C20" s="109" t="s">
        <v>160</v>
      </c>
      <c r="D20" s="16">
        <v>8</v>
      </c>
      <c r="E20" s="16">
        <v>22</v>
      </c>
      <c r="F20" s="12">
        <f t="shared" si="9"/>
        <v>1.75</v>
      </c>
      <c r="H20" s="16">
        <v>8</v>
      </c>
      <c r="I20" s="16">
        <v>10</v>
      </c>
      <c r="J20" s="16">
        <v>11</v>
      </c>
      <c r="K20" s="16">
        <v>22</v>
      </c>
      <c r="L20" s="16">
        <v>24</v>
      </c>
      <c r="M20" s="30">
        <f t="shared" si="10"/>
        <v>1.4</v>
      </c>
      <c r="N20" s="30">
        <f t="shared" si="11"/>
        <v>9.0909090909090828E-2</v>
      </c>
      <c r="P20" s="92"/>
    </row>
    <row r="21" spans="2:16" x14ac:dyDescent="0.35">
      <c r="B21" s="22" t="s">
        <v>168</v>
      </c>
      <c r="C21" s="109" t="s">
        <v>160</v>
      </c>
      <c r="D21" s="16">
        <v>17</v>
      </c>
      <c r="E21" s="16">
        <v>18</v>
      </c>
      <c r="F21" s="12">
        <f t="shared" si="9"/>
        <v>5.8823529411764719E-2</v>
      </c>
      <c r="H21" s="16">
        <v>17</v>
      </c>
      <c r="I21" s="16">
        <v>18</v>
      </c>
      <c r="J21" s="16">
        <v>18</v>
      </c>
      <c r="K21" s="16">
        <v>18</v>
      </c>
      <c r="L21" s="16">
        <v>18</v>
      </c>
      <c r="M21" s="30">
        <f t="shared" si="10"/>
        <v>0</v>
      </c>
      <c r="N21" s="30">
        <f t="shared" si="11"/>
        <v>0</v>
      </c>
      <c r="P21" s="92"/>
    </row>
    <row r="22" spans="2:16" x14ac:dyDescent="0.35">
      <c r="B22" s="22" t="s">
        <v>169</v>
      </c>
      <c r="C22" s="109" t="s">
        <v>160</v>
      </c>
      <c r="D22" s="16">
        <v>14</v>
      </c>
      <c r="E22" s="16">
        <v>16</v>
      </c>
      <c r="F22" s="12">
        <f t="shared" si="9"/>
        <v>0.14285714285714279</v>
      </c>
      <c r="H22" s="16">
        <v>14</v>
      </c>
      <c r="I22" s="16">
        <v>16</v>
      </c>
      <c r="J22" s="16">
        <v>16</v>
      </c>
      <c r="K22" s="16">
        <v>16</v>
      </c>
      <c r="L22" s="16">
        <v>17</v>
      </c>
      <c r="M22" s="30">
        <f t="shared" si="10"/>
        <v>6.25E-2</v>
      </c>
      <c r="N22" s="30">
        <f t="shared" si="11"/>
        <v>6.25E-2</v>
      </c>
      <c r="P22" s="92"/>
    </row>
    <row r="23" spans="2:16" x14ac:dyDescent="0.35">
      <c r="B23" s="22" t="s">
        <v>170</v>
      </c>
      <c r="C23" s="109" t="s">
        <v>160</v>
      </c>
      <c r="D23" s="16">
        <v>9</v>
      </c>
      <c r="E23" s="16">
        <v>10</v>
      </c>
      <c r="F23" s="12">
        <f t="shared" si="9"/>
        <v>0.11111111111111116</v>
      </c>
      <c r="H23" s="16">
        <v>9</v>
      </c>
      <c r="I23" s="16">
        <v>9</v>
      </c>
      <c r="J23" s="16">
        <v>10</v>
      </c>
      <c r="K23" s="16">
        <v>10</v>
      </c>
      <c r="L23" s="16">
        <v>10</v>
      </c>
      <c r="M23" s="30">
        <f t="shared" si="10"/>
        <v>0.11111111111111116</v>
      </c>
      <c r="N23" s="30">
        <f t="shared" si="11"/>
        <v>0</v>
      </c>
      <c r="P23" s="92"/>
    </row>
    <row r="24" spans="2:16" x14ac:dyDescent="0.35">
      <c r="B24" s="22" t="s">
        <v>171</v>
      </c>
      <c r="C24" s="109" t="s">
        <v>160</v>
      </c>
      <c r="D24" s="16">
        <v>1</v>
      </c>
      <c r="E24" s="16">
        <v>1</v>
      </c>
      <c r="F24" s="12">
        <f t="shared" si="9"/>
        <v>0</v>
      </c>
      <c r="H24" s="16">
        <v>1</v>
      </c>
      <c r="I24" s="16">
        <v>1</v>
      </c>
      <c r="J24" s="16">
        <v>1</v>
      </c>
      <c r="K24" s="16">
        <v>1</v>
      </c>
      <c r="L24" s="16">
        <v>1</v>
      </c>
      <c r="M24" s="30">
        <f t="shared" si="10"/>
        <v>0</v>
      </c>
      <c r="N24" s="30">
        <f t="shared" si="11"/>
        <v>0</v>
      </c>
      <c r="P24" s="92"/>
    </row>
    <row r="25" spans="2:16" x14ac:dyDescent="0.35">
      <c r="B25" s="22" t="s">
        <v>172</v>
      </c>
      <c r="C25" s="109" t="s">
        <v>160</v>
      </c>
      <c r="D25" s="16">
        <v>1</v>
      </c>
      <c r="E25" s="16">
        <v>1</v>
      </c>
      <c r="F25" s="12">
        <f t="shared" si="9"/>
        <v>0</v>
      </c>
      <c r="H25" s="16">
        <v>1</v>
      </c>
      <c r="I25" s="16">
        <v>1</v>
      </c>
      <c r="J25" s="16">
        <v>1</v>
      </c>
      <c r="K25" s="16">
        <v>1</v>
      </c>
      <c r="L25" s="16">
        <v>1</v>
      </c>
      <c r="M25" s="30">
        <f t="shared" si="10"/>
        <v>0</v>
      </c>
      <c r="N25" s="30">
        <f t="shared" si="11"/>
        <v>0</v>
      </c>
      <c r="P25" s="92"/>
    </row>
    <row r="26" spans="2:16" x14ac:dyDescent="0.35">
      <c r="B26" s="22" t="s">
        <v>173</v>
      </c>
      <c r="C26" s="109" t="s">
        <v>160</v>
      </c>
      <c r="D26" s="16">
        <v>0</v>
      </c>
      <c r="E26" s="16">
        <v>5</v>
      </c>
      <c r="F26" s="12" t="str">
        <f>IFERROR(E26/D26-1,"na")</f>
        <v>na</v>
      </c>
      <c r="H26" s="16">
        <v>0</v>
      </c>
      <c r="I26" s="16">
        <v>0</v>
      </c>
      <c r="J26" s="16">
        <v>5</v>
      </c>
      <c r="K26" s="16">
        <v>5</v>
      </c>
      <c r="L26" s="16">
        <v>5</v>
      </c>
      <c r="M26" s="12" t="str">
        <f t="shared" si="10"/>
        <v>na</v>
      </c>
      <c r="N26" s="12">
        <f t="shared" si="11"/>
        <v>0</v>
      </c>
      <c r="P26" s="92"/>
    </row>
  </sheetData>
  <pageMargins left="0.7" right="0.7" top="0.75" bottom="0.75" header="0.3" footer="0.3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Cover</vt:lpstr>
      <vt:lpstr>Operating metrics</vt:lpstr>
      <vt:lpstr>P&amp;L</vt:lpstr>
      <vt:lpstr>BS</vt:lpstr>
      <vt:lpstr>Capital &amp; Liability</vt:lpstr>
      <vt:lpstr>AUM Profile &amp; Asset Quality</vt:lpstr>
      <vt:lpstr>Employees</vt:lpstr>
      <vt:lpstr>'AUM Profile &amp; Asset Quality'!Print_Area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Darshan Shanbhag</cp:lastModifiedBy>
  <cp:lastPrinted>2026-07-28T06:09:57Z</cp:lastPrinted>
  <dcterms:created xsi:type="dcterms:W3CDTF">2026-05-28T07:05:48Z</dcterms:created>
  <dcterms:modified xsi:type="dcterms:W3CDTF">2026-07-29T14:50:19Z</dcterms:modified>
</cp:coreProperties>
</file>