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arshan Shanbhag\Downloads\"/>
    </mc:Choice>
  </mc:AlternateContent>
  <xr:revisionPtr revIDLastSave="0" documentId="13_ncr:1_{C1EB8AD2-62E9-4F87-8A8C-D448FD401CB1}" xr6:coauthVersionLast="47" xr6:coauthVersionMax="47" xr10:uidLastSave="{00000000-0000-0000-0000-000000000000}"/>
  <bookViews>
    <workbookView xWindow="-110" yWindow="-110" windowWidth="19420" windowHeight="10300" xr2:uid="{6C8C6648-F4C3-4638-BDF2-75A8290470C9}"/>
  </bookViews>
  <sheets>
    <sheet name="Cover" sheetId="1" r:id="rId1"/>
    <sheet name="Operating metrics" sheetId="2" r:id="rId2"/>
    <sheet name="P&amp;L" sheetId="3" r:id="rId3"/>
    <sheet name="BS" sheetId="4" r:id="rId4"/>
    <sheet name="Capital &amp; Liability" sheetId="5" r:id="rId5"/>
    <sheet name="AUM Profile &amp; Asset Quality" sheetId="6" r:id="rId6"/>
    <sheet name="Employee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" i="7" l="1"/>
  <c r="K11" i="7" s="1"/>
  <c r="H7" i="7"/>
  <c r="K7" i="7" s="1"/>
  <c r="H10" i="7"/>
  <c r="K10" i="7" s="1"/>
  <c r="H9" i="7"/>
  <c r="K9" i="7" s="1"/>
  <c r="H12" i="7"/>
  <c r="K12" i="7" s="1"/>
  <c r="H8" i="7"/>
  <c r="L26" i="7"/>
  <c r="K26" i="7"/>
  <c r="L25" i="7"/>
  <c r="K25" i="7"/>
  <c r="F25" i="7"/>
  <c r="F24" i="7"/>
  <c r="F23" i="7"/>
  <c r="L22" i="7"/>
  <c r="K22" i="7"/>
  <c r="F22" i="7"/>
  <c r="L21" i="7"/>
  <c r="F21" i="7"/>
  <c r="L20" i="7"/>
  <c r="K20" i="7"/>
  <c r="F20" i="7"/>
  <c r="L19" i="7"/>
  <c r="K19" i="7"/>
  <c r="F19" i="7"/>
  <c r="K17" i="7"/>
  <c r="F17" i="7"/>
  <c r="F16" i="7"/>
  <c r="L15" i="7"/>
  <c r="K15" i="7"/>
  <c r="J15" i="7"/>
  <c r="I15" i="7"/>
  <c r="H15" i="7"/>
  <c r="F15" i="7"/>
  <c r="E15" i="7"/>
  <c r="D15" i="7"/>
  <c r="C15" i="7"/>
  <c r="L12" i="7"/>
  <c r="E6" i="7"/>
  <c r="L9" i="7"/>
  <c r="F9" i="7"/>
  <c r="L10" i="7"/>
  <c r="F10" i="7"/>
  <c r="L7" i="7"/>
  <c r="F7" i="7"/>
  <c r="D6" i="7"/>
  <c r="F8" i="7"/>
  <c r="L5" i="7"/>
  <c r="K5" i="7"/>
  <c r="J5" i="7"/>
  <c r="I5" i="7"/>
  <c r="H5" i="7"/>
  <c r="F5" i="7"/>
  <c r="E5" i="7"/>
  <c r="D5" i="7"/>
  <c r="C5" i="7"/>
  <c r="L66" i="6"/>
  <c r="K66" i="6"/>
  <c r="F66" i="6"/>
  <c r="F65" i="6"/>
  <c r="J64" i="6"/>
  <c r="I64" i="6"/>
  <c r="H64" i="6"/>
  <c r="E64" i="6"/>
  <c r="D64" i="6"/>
  <c r="C64" i="6"/>
  <c r="L62" i="6"/>
  <c r="K62" i="6"/>
  <c r="F62" i="6"/>
  <c r="L61" i="6"/>
  <c r="K61" i="6"/>
  <c r="F61" i="6"/>
  <c r="F58" i="6"/>
  <c r="H56" i="6"/>
  <c r="E55" i="6"/>
  <c r="D55" i="6"/>
  <c r="J54" i="6"/>
  <c r="D54" i="6"/>
  <c r="L52" i="6"/>
  <c r="K52" i="6"/>
  <c r="J56" i="6"/>
  <c r="F52" i="6"/>
  <c r="D56" i="6"/>
  <c r="J55" i="6"/>
  <c r="H55" i="6"/>
  <c r="F51" i="6"/>
  <c r="I54" i="6"/>
  <c r="H54" i="6"/>
  <c r="F50" i="6"/>
  <c r="L48" i="6"/>
  <c r="I56" i="6"/>
  <c r="K48" i="6"/>
  <c r="F48" i="6"/>
  <c r="E56" i="6"/>
  <c r="L47" i="6"/>
  <c r="K47" i="6"/>
  <c r="F47" i="6"/>
  <c r="F46" i="6"/>
  <c r="J45" i="6"/>
  <c r="I45" i="6"/>
  <c r="H45" i="6"/>
  <c r="E45" i="6"/>
  <c r="D45" i="6"/>
  <c r="C45" i="6"/>
  <c r="J40" i="6"/>
  <c r="I40" i="6"/>
  <c r="E40" i="6"/>
  <c r="F40" i="6" s="1"/>
  <c r="L39" i="6"/>
  <c r="K39" i="6"/>
  <c r="F39" i="6"/>
  <c r="L38" i="6"/>
  <c r="K38" i="6"/>
  <c r="F38" i="6"/>
  <c r="D40" i="6"/>
  <c r="J37" i="6"/>
  <c r="I37" i="6"/>
  <c r="H37" i="6"/>
  <c r="E37" i="6"/>
  <c r="D37" i="6"/>
  <c r="C37" i="6"/>
  <c r="J30" i="6"/>
  <c r="H30" i="6"/>
  <c r="B30" i="6"/>
  <c r="J29" i="6"/>
  <c r="B29" i="6"/>
  <c r="J28" i="6"/>
  <c r="E28" i="6"/>
  <c r="B28" i="6"/>
  <c r="H27" i="6"/>
  <c r="B27" i="6"/>
  <c r="H26" i="6"/>
  <c r="B26" i="6"/>
  <c r="L25" i="6"/>
  <c r="K25" i="6"/>
  <c r="F25" i="6"/>
  <c r="E30" i="6"/>
  <c r="K24" i="6"/>
  <c r="L24" i="6"/>
  <c r="H29" i="6"/>
  <c r="F24" i="6"/>
  <c r="E29" i="6"/>
  <c r="L23" i="6"/>
  <c r="H28" i="6"/>
  <c r="D28" i="6"/>
  <c r="L22" i="6"/>
  <c r="K22" i="6"/>
  <c r="J27" i="6"/>
  <c r="F22" i="6"/>
  <c r="E27" i="6"/>
  <c r="K21" i="6"/>
  <c r="F21" i="6"/>
  <c r="I19" i="6"/>
  <c r="H19" i="6"/>
  <c r="D19" i="6"/>
  <c r="L18" i="6"/>
  <c r="K18" i="6"/>
  <c r="F18" i="6"/>
  <c r="K17" i="6"/>
  <c r="L17" i="6"/>
  <c r="F17" i="6"/>
  <c r="J14" i="6"/>
  <c r="F13" i="6"/>
  <c r="K12" i="6"/>
  <c r="H14" i="6"/>
  <c r="H10" i="6"/>
  <c r="E10" i="6"/>
  <c r="E9" i="6"/>
  <c r="L8" i="6"/>
  <c r="K8" i="6"/>
  <c r="F7" i="6"/>
  <c r="L5" i="6"/>
  <c r="K5" i="6"/>
  <c r="J5" i="6"/>
  <c r="I5" i="6"/>
  <c r="H5" i="6"/>
  <c r="E5" i="6"/>
  <c r="D5" i="6"/>
  <c r="C5" i="6"/>
  <c r="L36" i="5"/>
  <c r="F36" i="5"/>
  <c r="K35" i="5"/>
  <c r="L35" i="5"/>
  <c r="F35" i="5"/>
  <c r="L34" i="5"/>
  <c r="K34" i="5"/>
  <c r="J33" i="5"/>
  <c r="I33" i="5"/>
  <c r="H33" i="5"/>
  <c r="E33" i="5"/>
  <c r="D33" i="5"/>
  <c r="C33" i="5"/>
  <c r="J28" i="5"/>
  <c r="I28" i="5"/>
  <c r="H28" i="5"/>
  <c r="E28" i="5"/>
  <c r="D28" i="5"/>
  <c r="C28" i="5"/>
  <c r="K25" i="5"/>
  <c r="L25" i="5"/>
  <c r="L24" i="5"/>
  <c r="K24" i="5"/>
  <c r="F24" i="5"/>
  <c r="F23" i="5"/>
  <c r="J22" i="5"/>
  <c r="I22" i="5"/>
  <c r="H22" i="5"/>
  <c r="E22" i="5"/>
  <c r="D22" i="5"/>
  <c r="C22" i="5"/>
  <c r="B20" i="5"/>
  <c r="B19" i="5"/>
  <c r="B18" i="5"/>
  <c r="B17" i="5"/>
  <c r="B16" i="5"/>
  <c r="B15" i="5"/>
  <c r="F11" i="5"/>
  <c r="F10" i="5"/>
  <c r="F9" i="5"/>
  <c r="K8" i="5"/>
  <c r="L8" i="5"/>
  <c r="F8" i="5"/>
  <c r="K7" i="5"/>
  <c r="L7" i="5"/>
  <c r="F7" i="5"/>
  <c r="L6" i="5"/>
  <c r="K6" i="5"/>
  <c r="F6" i="5"/>
  <c r="E12" i="5"/>
  <c r="D12" i="5"/>
  <c r="D15" i="5" s="1"/>
  <c r="J5" i="5"/>
  <c r="I5" i="5"/>
  <c r="H5" i="5"/>
  <c r="E5" i="5"/>
  <c r="D5" i="5"/>
  <c r="C5" i="5"/>
  <c r="L27" i="4"/>
  <c r="K27" i="4"/>
  <c r="F27" i="4"/>
  <c r="K26" i="4"/>
  <c r="L26" i="4"/>
  <c r="F26" i="4"/>
  <c r="L24" i="4"/>
  <c r="K24" i="4"/>
  <c r="F24" i="4"/>
  <c r="L21" i="4"/>
  <c r="F21" i="4"/>
  <c r="L20" i="4"/>
  <c r="K20" i="4"/>
  <c r="F20" i="4"/>
  <c r="K19" i="4"/>
  <c r="L19" i="4"/>
  <c r="F19" i="4"/>
  <c r="L18" i="4"/>
  <c r="K18" i="4"/>
  <c r="L17" i="4"/>
  <c r="K17" i="4"/>
  <c r="F17" i="4"/>
  <c r="F16" i="4"/>
  <c r="E22" i="4"/>
  <c r="D22" i="4"/>
  <c r="L12" i="4"/>
  <c r="K12" i="4"/>
  <c r="F12" i="4"/>
  <c r="K11" i="4"/>
  <c r="L11" i="4"/>
  <c r="L10" i="4"/>
  <c r="K10" i="4"/>
  <c r="D13" i="4"/>
  <c r="L9" i="4"/>
  <c r="K9" i="4"/>
  <c r="F9" i="4"/>
  <c r="F8" i="4"/>
  <c r="K7" i="4"/>
  <c r="L7" i="4"/>
  <c r="H13" i="4"/>
  <c r="F7" i="4"/>
  <c r="L5" i="4"/>
  <c r="K5" i="4"/>
  <c r="J5" i="4"/>
  <c r="I5" i="4"/>
  <c r="H5" i="4"/>
  <c r="F5" i="4"/>
  <c r="E5" i="4"/>
  <c r="D5" i="4"/>
  <c r="C5" i="4"/>
  <c r="L38" i="3"/>
  <c r="F38" i="3"/>
  <c r="L36" i="3"/>
  <c r="K36" i="3"/>
  <c r="F36" i="3"/>
  <c r="F34" i="3"/>
  <c r="F32" i="3"/>
  <c r="L30" i="3"/>
  <c r="K30" i="3"/>
  <c r="F30" i="3"/>
  <c r="E29" i="3"/>
  <c r="J29" i="3"/>
  <c r="I29" i="3"/>
  <c r="I31" i="3" s="1"/>
  <c r="I33" i="3" s="1"/>
  <c r="I35" i="3" s="1"/>
  <c r="I37" i="3" s="1"/>
  <c r="F28" i="3"/>
  <c r="L27" i="3"/>
  <c r="K27" i="3"/>
  <c r="F27" i="3"/>
  <c r="D29" i="3"/>
  <c r="D31" i="3" s="1"/>
  <c r="D33" i="3" s="1"/>
  <c r="D35" i="3" s="1"/>
  <c r="D37" i="3" s="1"/>
  <c r="J26" i="3"/>
  <c r="I26" i="3"/>
  <c r="H26" i="3"/>
  <c r="E26" i="3"/>
  <c r="D26" i="3"/>
  <c r="C26" i="3"/>
  <c r="F20" i="3"/>
  <c r="L19" i="3"/>
  <c r="K19" i="3"/>
  <c r="F19" i="3"/>
  <c r="L13" i="3"/>
  <c r="K13" i="3"/>
  <c r="F13" i="3"/>
  <c r="L11" i="3"/>
  <c r="K11" i="3"/>
  <c r="F11" i="3"/>
  <c r="H8" i="3"/>
  <c r="H10" i="3" s="1"/>
  <c r="H12" i="3" s="1"/>
  <c r="H14" i="3" s="1"/>
  <c r="H16" i="3" s="1"/>
  <c r="K7" i="3"/>
  <c r="L7" i="3"/>
  <c r="F7" i="3"/>
  <c r="D8" i="3"/>
  <c r="D10" i="3" s="1"/>
  <c r="D12" i="3" s="1"/>
  <c r="D14" i="3" s="1"/>
  <c r="D16" i="3" s="1"/>
  <c r="I8" i="3"/>
  <c r="I10" i="3" s="1"/>
  <c r="L5" i="3"/>
  <c r="K5" i="3"/>
  <c r="J5" i="3"/>
  <c r="I5" i="3"/>
  <c r="H5" i="3"/>
  <c r="F5" i="3"/>
  <c r="E5" i="3"/>
  <c r="D5" i="3"/>
  <c r="C5" i="3"/>
  <c r="L33" i="2"/>
  <c r="K33" i="2"/>
  <c r="F33" i="2"/>
  <c r="K32" i="2"/>
  <c r="L32" i="2"/>
  <c r="K31" i="2"/>
  <c r="L31" i="2"/>
  <c r="F28" i="2"/>
  <c r="L27" i="2"/>
  <c r="F27" i="2"/>
  <c r="K26" i="2"/>
  <c r="L26" i="2"/>
  <c r="L24" i="2"/>
  <c r="K24" i="2"/>
  <c r="F23" i="2"/>
  <c r="L22" i="2"/>
  <c r="K21" i="2"/>
  <c r="L21" i="2"/>
  <c r="F21" i="2"/>
  <c r="K19" i="2"/>
  <c r="L19" i="2"/>
  <c r="K18" i="2"/>
  <c r="L18" i="2"/>
  <c r="J16" i="2"/>
  <c r="I16" i="2"/>
  <c r="H16" i="2"/>
  <c r="E16" i="2"/>
  <c r="D16" i="2"/>
  <c r="C16" i="2"/>
  <c r="J25" i="4"/>
  <c r="E26" i="6"/>
  <c r="L12" i="2"/>
  <c r="K12" i="2"/>
  <c r="F12" i="2"/>
  <c r="K11" i="2"/>
  <c r="L11" i="2"/>
  <c r="F11" i="2"/>
  <c r="K10" i="2"/>
  <c r="L10" i="2"/>
  <c r="F10" i="2"/>
  <c r="L8" i="2"/>
  <c r="F8" i="2"/>
  <c r="K7" i="2"/>
  <c r="F7" i="2"/>
  <c r="L6" i="2"/>
  <c r="F55" i="6" l="1"/>
  <c r="F56" i="6"/>
  <c r="K14" i="6"/>
  <c r="F29" i="3"/>
  <c r="F28" i="6"/>
  <c r="F6" i="7"/>
  <c r="H6" i="7"/>
  <c r="J31" i="3"/>
  <c r="L29" i="3"/>
  <c r="H16" i="5"/>
  <c r="L11" i="5"/>
  <c r="F12" i="5"/>
  <c r="E18" i="5"/>
  <c r="E20" i="5"/>
  <c r="K11" i="5"/>
  <c r="J9" i="6"/>
  <c r="L7" i="6"/>
  <c r="I55" i="6"/>
  <c r="L55" i="6" s="1"/>
  <c r="I59" i="6"/>
  <c r="L17" i="7"/>
  <c r="I9" i="6"/>
  <c r="L14" i="2"/>
  <c r="I29" i="6"/>
  <c r="L29" i="6" s="1"/>
  <c r="I28" i="6"/>
  <c r="L28" i="6" s="1"/>
  <c r="F22" i="2"/>
  <c r="L23" i="2"/>
  <c r="J8" i="3"/>
  <c r="L6" i="3"/>
  <c r="K6" i="3"/>
  <c r="F11" i="4"/>
  <c r="K36" i="5"/>
  <c r="H37" i="5"/>
  <c r="K7" i="6"/>
  <c r="F10" i="6"/>
  <c r="I26" i="6"/>
  <c r="K55" i="6"/>
  <c r="H29" i="3"/>
  <c r="H31" i="3" s="1"/>
  <c r="H33" i="3" s="1"/>
  <c r="H35" i="3" s="1"/>
  <c r="H37" i="3" s="1"/>
  <c r="K32" i="3"/>
  <c r="I22" i="4"/>
  <c r="E19" i="5"/>
  <c r="F19" i="5" s="1"/>
  <c r="F12" i="6"/>
  <c r="D14" i="6"/>
  <c r="F23" i="6"/>
  <c r="L51" i="6"/>
  <c r="E54" i="6"/>
  <c r="F54" i="6" s="1"/>
  <c r="L24" i="7"/>
  <c r="K8" i="2"/>
  <c r="F32" i="2"/>
  <c r="F15" i="3"/>
  <c r="L32" i="3"/>
  <c r="L16" i="4"/>
  <c r="J22" i="4"/>
  <c r="I15" i="6"/>
  <c r="L54" i="6"/>
  <c r="K54" i="6"/>
  <c r="L8" i="7"/>
  <c r="I6" i="7"/>
  <c r="F12" i="7"/>
  <c r="L16" i="7"/>
  <c r="K16" i="7"/>
  <c r="K24" i="7"/>
  <c r="F6" i="2"/>
  <c r="L20" i="3"/>
  <c r="K20" i="3"/>
  <c r="L8" i="4"/>
  <c r="F10" i="4"/>
  <c r="K16" i="4"/>
  <c r="F18" i="4"/>
  <c r="D17" i="5"/>
  <c r="D16" i="5"/>
  <c r="J15" i="6"/>
  <c r="L13" i="6"/>
  <c r="K29" i="6"/>
  <c r="K8" i="7"/>
  <c r="L7" i="2"/>
  <c r="K22" i="2"/>
  <c r="L28" i="2"/>
  <c r="K28" i="2"/>
  <c r="K8" i="4"/>
  <c r="J12" i="5"/>
  <c r="E17" i="5"/>
  <c r="F17" i="5" s="1"/>
  <c r="K13" i="6"/>
  <c r="J59" i="6"/>
  <c r="K23" i="2"/>
  <c r="D19" i="5"/>
  <c r="L40" i="6"/>
  <c r="H22" i="3"/>
  <c r="E31" i="3"/>
  <c r="D37" i="5"/>
  <c r="F18" i="2"/>
  <c r="L34" i="3"/>
  <c r="K34" i="3"/>
  <c r="H12" i="5"/>
  <c r="H17" i="5" s="1"/>
  <c r="J26" i="6"/>
  <c r="L21" i="6"/>
  <c r="K51" i="6"/>
  <c r="D27" i="6"/>
  <c r="F27" i="6" s="1"/>
  <c r="D25" i="4"/>
  <c r="D15" i="6"/>
  <c r="F19" i="2"/>
  <c r="F31" i="2"/>
  <c r="F6" i="3"/>
  <c r="E8" i="3"/>
  <c r="I22" i="3"/>
  <c r="I13" i="4"/>
  <c r="J18" i="5"/>
  <c r="F25" i="5"/>
  <c r="I14" i="6"/>
  <c r="L14" i="6" s="1"/>
  <c r="L12" i="6"/>
  <c r="I30" i="6"/>
  <c r="L30" i="6" s="1"/>
  <c r="I23" i="3"/>
  <c r="I12" i="3"/>
  <c r="I14" i="3" s="1"/>
  <c r="I16" i="3" s="1"/>
  <c r="L28" i="3"/>
  <c r="K28" i="3"/>
  <c r="L9" i="3"/>
  <c r="K9" i="3"/>
  <c r="L15" i="3"/>
  <c r="K15" i="3"/>
  <c r="I27" i="6"/>
  <c r="L27" i="6" s="1"/>
  <c r="K27" i="2"/>
  <c r="H23" i="3"/>
  <c r="F22" i="4"/>
  <c r="I25" i="4"/>
  <c r="L25" i="4" s="1"/>
  <c r="D18" i="5"/>
  <c r="L23" i="5"/>
  <c r="K23" i="5"/>
  <c r="D9" i="6"/>
  <c r="F9" i="6" s="1"/>
  <c r="D29" i="6"/>
  <c r="F29" i="6" s="1"/>
  <c r="J16" i="5"/>
  <c r="E37" i="5"/>
  <c r="L46" i="6"/>
  <c r="K46" i="6"/>
  <c r="F26" i="7"/>
  <c r="F9" i="3"/>
  <c r="D22" i="3"/>
  <c r="K38" i="3"/>
  <c r="H22" i="4"/>
  <c r="L10" i="5"/>
  <c r="D10" i="6"/>
  <c r="K30" i="6"/>
  <c r="L50" i="6"/>
  <c r="K50" i="6"/>
  <c r="K6" i="2"/>
  <c r="H15" i="6"/>
  <c r="H25" i="4"/>
  <c r="K25" i="4" s="1"/>
  <c r="H9" i="6"/>
  <c r="F26" i="2"/>
  <c r="I12" i="5"/>
  <c r="I18" i="5" s="1"/>
  <c r="K10" i="5"/>
  <c r="F8" i="6"/>
  <c r="E19" i="6"/>
  <c r="F19" i="6" s="1"/>
  <c r="D26" i="6"/>
  <c r="F26" i="6" s="1"/>
  <c r="D30" i="6"/>
  <c r="F30" i="6" s="1"/>
  <c r="K28" i="6"/>
  <c r="H40" i="6"/>
  <c r="K40" i="6" s="1"/>
  <c r="D59" i="6"/>
  <c r="J15" i="5"/>
  <c r="K9" i="5"/>
  <c r="D20" i="5"/>
  <c r="L58" i="6"/>
  <c r="K58" i="6"/>
  <c r="L23" i="7"/>
  <c r="K23" i="7"/>
  <c r="I37" i="5"/>
  <c r="H59" i="6"/>
  <c r="J6" i="7"/>
  <c r="L11" i="7"/>
  <c r="I10" i="6"/>
  <c r="K27" i="6"/>
  <c r="L56" i="6"/>
  <c r="K56" i="6"/>
  <c r="L65" i="6"/>
  <c r="K65" i="6"/>
  <c r="D23" i="3"/>
  <c r="J13" i="4"/>
  <c r="E25" i="4"/>
  <c r="E16" i="5"/>
  <c r="J37" i="5"/>
  <c r="E15" i="6"/>
  <c r="J19" i="6"/>
  <c r="K14" i="2"/>
  <c r="K21" i="4"/>
  <c r="E15" i="5"/>
  <c r="F15" i="5" s="1"/>
  <c r="F34" i="5"/>
  <c r="J10" i="6"/>
  <c r="E14" i="6"/>
  <c r="F14" i="6" s="1"/>
  <c r="E59" i="6"/>
  <c r="L9" i="5"/>
  <c r="K21" i="7"/>
  <c r="F11" i="7"/>
  <c r="E13" i="4"/>
  <c r="F13" i="4" s="1"/>
  <c r="F14" i="2"/>
  <c r="K23" i="6"/>
  <c r="F59" i="6" l="1"/>
  <c r="H18" i="5"/>
  <c r="F20" i="5"/>
  <c r="F18" i="5"/>
  <c r="F37" i="5"/>
  <c r="F15" i="6"/>
  <c r="F25" i="4"/>
  <c r="K59" i="6"/>
  <c r="L59" i="6"/>
  <c r="K15" i="6"/>
  <c r="L15" i="6"/>
  <c r="I16" i="5"/>
  <c r="L16" i="5" s="1"/>
  <c r="J19" i="5"/>
  <c r="J17" i="5"/>
  <c r="L12" i="5"/>
  <c r="K12" i="5"/>
  <c r="I15" i="5"/>
  <c r="L15" i="5" s="1"/>
  <c r="E33" i="3"/>
  <c r="F31" i="3"/>
  <c r="K29" i="3"/>
  <c r="I20" i="5"/>
  <c r="F8" i="3"/>
  <c r="E22" i="3"/>
  <c r="F22" i="3" s="1"/>
  <c r="E10" i="3"/>
  <c r="L13" i="4"/>
  <c r="K13" i="4"/>
  <c r="K16" i="5"/>
  <c r="L6" i="7"/>
  <c r="K6" i="7"/>
  <c r="L19" i="6"/>
  <c r="K19" i="6"/>
  <c r="L18" i="5"/>
  <c r="K18" i="5"/>
  <c r="J22" i="3"/>
  <c r="J10" i="3"/>
  <c r="L8" i="3"/>
  <c r="K8" i="3"/>
  <c r="L31" i="3"/>
  <c r="K31" i="3"/>
  <c r="J33" i="3"/>
  <c r="L9" i="6"/>
  <c r="K9" i="6"/>
  <c r="I17" i="5"/>
  <c r="L37" i="5"/>
  <c r="K37" i="5"/>
  <c r="L26" i="6"/>
  <c r="K26" i="6"/>
  <c r="L22" i="4"/>
  <c r="K22" i="4"/>
  <c r="J20" i="5"/>
  <c r="I19" i="5"/>
  <c r="L10" i="6"/>
  <c r="K10" i="6"/>
  <c r="F16" i="5"/>
  <c r="H15" i="5"/>
  <c r="K15" i="5" s="1"/>
  <c r="H20" i="5"/>
  <c r="H19" i="5"/>
  <c r="J23" i="3" l="1"/>
  <c r="K10" i="3"/>
  <c r="J12" i="3"/>
  <c r="L10" i="3"/>
  <c r="L17" i="5"/>
  <c r="K17" i="5"/>
  <c r="K19" i="5"/>
  <c r="L19" i="5"/>
  <c r="E12" i="3"/>
  <c r="F10" i="3"/>
  <c r="E23" i="3"/>
  <c r="F23" i="3" s="1"/>
  <c r="K33" i="3"/>
  <c r="J35" i="3"/>
  <c r="L33" i="3"/>
  <c r="L20" i="5"/>
  <c r="K20" i="5"/>
  <c r="L22" i="3"/>
  <c r="K22" i="3"/>
  <c r="E35" i="3"/>
  <c r="F33" i="3"/>
  <c r="J14" i="3" l="1"/>
  <c r="L12" i="3"/>
  <c r="K12" i="3"/>
  <c r="F12" i="3"/>
  <c r="E14" i="3"/>
  <c r="F35" i="3"/>
  <c r="E37" i="3"/>
  <c r="F37" i="3" s="1"/>
  <c r="J37" i="3"/>
  <c r="L35" i="3"/>
  <c r="K35" i="3"/>
  <c r="K23" i="3"/>
  <c r="L23" i="3"/>
  <c r="L37" i="3" l="1"/>
  <c r="K37" i="3"/>
  <c r="F14" i="3"/>
  <c r="E16" i="3"/>
  <c r="F16" i="3" s="1"/>
  <c r="K14" i="3"/>
  <c r="L14" i="3"/>
  <c r="J16" i="3"/>
  <c r="K16" i="3" l="1"/>
  <c r="L16" i="3"/>
</calcChain>
</file>

<file path=xl/sharedStrings.xml><?xml version="1.0" encoding="utf-8"?>
<sst xmlns="http://schemas.openxmlformats.org/spreadsheetml/2006/main" count="362" uniqueCount="182">
  <si>
    <t>Operational Details</t>
  </si>
  <si>
    <t>Unit</t>
  </si>
  <si>
    <t>FY25</t>
  </si>
  <si>
    <t>FY26</t>
  </si>
  <si>
    <t>YoY Δ</t>
  </si>
  <si>
    <t>Q4FY25</t>
  </si>
  <si>
    <t>Q3FY26</t>
  </si>
  <si>
    <t>Q4FY26</t>
  </si>
  <si>
    <t>QoQ Δ</t>
  </si>
  <si>
    <t>Registered user base</t>
  </si>
  <si>
    <t># Mns</t>
  </si>
  <si>
    <t>Unique Customers Served (Cumulative)</t>
  </si>
  <si>
    <t>Active Customers*</t>
  </si>
  <si>
    <t>* Active customers represents customers with active non-written off loan balances</t>
  </si>
  <si>
    <t>Total Disbursements</t>
  </si>
  <si>
    <t>₹ in crs</t>
  </si>
  <si>
    <t>Avg. Ticket Size</t>
  </si>
  <si>
    <t>₹</t>
  </si>
  <si>
    <t>Avg. Tenure ^</t>
  </si>
  <si>
    <t>Months</t>
  </si>
  <si>
    <t>^ based on disbursement value</t>
  </si>
  <si>
    <t>AUM</t>
  </si>
  <si>
    <t>Customer base profile</t>
  </si>
  <si>
    <t>Customer Mix - Employment</t>
  </si>
  <si>
    <t>Self Employed</t>
  </si>
  <si>
    <t>%</t>
  </si>
  <si>
    <t>Salaried</t>
  </si>
  <si>
    <t>Customer Mix - Age Bucket</t>
  </si>
  <si>
    <t>&lt; 25 Years</t>
  </si>
  <si>
    <t>25 - 35 Years</t>
  </si>
  <si>
    <t>&gt; 35 Years</t>
  </si>
  <si>
    <t>Average Customer Age</t>
  </si>
  <si>
    <t>Customer Mix - City Tier</t>
  </si>
  <si>
    <t>Top 50 cities</t>
  </si>
  <si>
    <t>Next 50 cities</t>
  </si>
  <si>
    <t>Others</t>
  </si>
  <si>
    <t>Top cities refers to those cities with the highest loan counts among those served during the period</t>
  </si>
  <si>
    <t>Customer Mix - CIBIL Score Bucket</t>
  </si>
  <si>
    <t>&lt; 700</t>
  </si>
  <si>
    <t>700 - 760</t>
  </si>
  <si>
    <t>&gt; 760</t>
  </si>
  <si>
    <t>All customer mix (%) mentioned above is based on the loan count during the period</t>
  </si>
  <si>
    <t>P&amp;L</t>
  </si>
  <si>
    <t>Revenue from operations</t>
  </si>
  <si>
    <t>Other income</t>
  </si>
  <si>
    <t>Total Income</t>
  </si>
  <si>
    <t>Finance costs</t>
  </si>
  <si>
    <t>Net Total Income</t>
  </si>
  <si>
    <t>Operating expenses</t>
  </si>
  <si>
    <t>Pre-provisioning operating profit</t>
  </si>
  <si>
    <t>Impairment cost</t>
  </si>
  <si>
    <t>Profit before tax</t>
  </si>
  <si>
    <t>Tax expense</t>
  </si>
  <si>
    <t>Profit after tax</t>
  </si>
  <si>
    <t>Earnings per Equity share (FV: ₹ 1)</t>
  </si>
  <si>
    <t xml:space="preserve"> - Basic</t>
  </si>
  <si>
    <t xml:space="preserve"> - Diluted</t>
  </si>
  <si>
    <t>Operating Expenses / Total Income</t>
  </si>
  <si>
    <t>Cost to Income Ratio (Operating Expenses / Net Total Income)</t>
  </si>
  <si>
    <t>RoAA Tree -  % OF AVERAGE AUM</t>
  </si>
  <si>
    <t>Pre-provisioning operating profit (PPOP)</t>
  </si>
  <si>
    <t>Profit before tax (PBT)</t>
  </si>
  <si>
    <t>Profit after tax (PAT) or Return on Avg. AUM (RoAA) %</t>
  </si>
  <si>
    <t>Return on Avg. Equity (RoAE) %</t>
  </si>
  <si>
    <t>Balance Sheet</t>
  </si>
  <si>
    <t>ASSETS</t>
  </si>
  <si>
    <t>Cash &amp; Cash equivalents</t>
  </si>
  <si>
    <t>Bank balances other than cash &amp; cash equivalents</t>
  </si>
  <si>
    <t>Loans</t>
  </si>
  <si>
    <t>Investments</t>
  </si>
  <si>
    <t>Other Financial Assets</t>
  </si>
  <si>
    <t>Non-Financial Assets</t>
  </si>
  <si>
    <t>Total Assets</t>
  </si>
  <si>
    <t>LIABILITIES &amp; EQUITY</t>
  </si>
  <si>
    <t>Trade Payables</t>
  </si>
  <si>
    <t>Debt Securities</t>
  </si>
  <si>
    <t>Borrowings other than Debt Securities</t>
  </si>
  <si>
    <t>Other Financial Liabilities</t>
  </si>
  <si>
    <t>Non-Financial Liabilities</t>
  </si>
  <si>
    <t>Total Equity</t>
  </si>
  <si>
    <t>Total Liabilities  &amp; Equity</t>
  </si>
  <si>
    <t>Debt-to-Equity (On-book)</t>
  </si>
  <si>
    <t>x</t>
  </si>
  <si>
    <t>Leverage (AUM / Net Worth)</t>
  </si>
  <si>
    <t>Book Value per share (Basic)</t>
  </si>
  <si>
    <t>Book Value per share (Diluted)</t>
  </si>
  <si>
    <t>On-book Borrowings</t>
  </si>
  <si>
    <t>NCD</t>
  </si>
  <si>
    <t>TL</t>
  </si>
  <si>
    <t>PTC</t>
  </si>
  <si>
    <t>WCDL</t>
  </si>
  <si>
    <t>CP</t>
  </si>
  <si>
    <t>Bank OD</t>
  </si>
  <si>
    <t>Total</t>
  </si>
  <si>
    <t>Mix</t>
  </si>
  <si>
    <t>Capital Adequacy *</t>
  </si>
  <si>
    <t>CRAR (Total Capital / Total Risk Weighted Assets)</t>
  </si>
  <si>
    <t>CRAR - Tier I Capital</t>
  </si>
  <si>
    <t>CRAR - Tier II Capital</t>
  </si>
  <si>
    <t>* CRAR ratio is for subsidiary</t>
  </si>
  <si>
    <t>Credit Rating (Long Term)</t>
  </si>
  <si>
    <t>CRISIL Ratings Limited</t>
  </si>
  <si>
    <t>BBB+/Stable</t>
  </si>
  <si>
    <t>A-/Stable</t>
  </si>
  <si>
    <t>India Ratings and Research Private Limited</t>
  </si>
  <si>
    <t>Acuité Ratings &amp; Research Limited</t>
  </si>
  <si>
    <t>Off-book Arrangements</t>
  </si>
  <si>
    <t>100-0 arrangement</t>
  </si>
  <si>
    <t>Co-lending</t>
  </si>
  <si>
    <t>Direct Assignment (DA)</t>
  </si>
  <si>
    <t>AUM Mix</t>
  </si>
  <si>
    <t>Secured vs. Unsecured</t>
  </si>
  <si>
    <t>PL</t>
  </si>
  <si>
    <t>LAP</t>
  </si>
  <si>
    <t>PL %</t>
  </si>
  <si>
    <t>LAP %</t>
  </si>
  <si>
    <t>On-Book vs. Off-Book</t>
  </si>
  <si>
    <t>On-Book</t>
  </si>
  <si>
    <t>Off-Book</t>
  </si>
  <si>
    <t>On-Book %</t>
  </si>
  <si>
    <t>Off-Book %</t>
  </si>
  <si>
    <t>New vs. Repeat</t>
  </si>
  <si>
    <t>New customers</t>
  </si>
  <si>
    <t>Repeat customers</t>
  </si>
  <si>
    <t>Repeat customer AUM %</t>
  </si>
  <si>
    <t>AUM by region</t>
  </si>
  <si>
    <t>South(1)</t>
  </si>
  <si>
    <t>West(2)</t>
  </si>
  <si>
    <t>North(3)</t>
  </si>
  <si>
    <t>East(4)</t>
  </si>
  <si>
    <t>Central (5)</t>
  </si>
  <si>
    <t>(1)Includes the states of Karnataka, Kerala, Andhra Pradesh, Tamil Nadu, Telangana, Pondicherry, Andaman &amp; Nicobar and Lakshadweep.</t>
  </si>
  <si>
    <t>(2)Includes the states of Maharashtra, Gujarat, Rajasthan, Goa, Daman &amp; Diu, Dadra and Nagar.</t>
  </si>
  <si>
    <t>(3) Includes the states of Delhi, Haryana, Chandigarh, Himachal Pradesh, Jammu &amp; Kashmir, Punjab, Uttar Pradesh, Uttarakhand and Uttaranchal.</t>
  </si>
  <si>
    <t>(4)Includes the states of Arunachal Pradesh, Assam, Bihar, Jharkhand, Manipur, Meghalaya, Mizoram, Nagaland, Odisha, Sikkim, Tripura and West Bengal.</t>
  </si>
  <si>
    <t>(5)Includes the states of Madhya Pradesh &amp; Chhattisgarh.</t>
  </si>
  <si>
    <t>Yield (Ex Co-lending)</t>
  </si>
  <si>
    <t>Portfolio Yield ^</t>
  </si>
  <si>
    <t>Average Cost of Borrowings ^^</t>
  </si>
  <si>
    <t>Spread</t>
  </si>
  <si>
    <t>^Represents yield for on-book loans, incl co-lending share</t>
  </si>
  <si>
    <t>^^ Based on monthly average on-book debt balance</t>
  </si>
  <si>
    <t>Ratios for quarterly periods are annualized</t>
  </si>
  <si>
    <t>Asset Quality (On-Book)</t>
  </si>
  <si>
    <t>Gross Stage 1 Loans</t>
  </si>
  <si>
    <t>Gross Stage 2 Loans</t>
  </si>
  <si>
    <t>Gross Stage 3 Loans (GNPA)</t>
  </si>
  <si>
    <t>ECL - Stage 1</t>
  </si>
  <si>
    <t>ECL - Stage 2</t>
  </si>
  <si>
    <t>ECL - Stage 3</t>
  </si>
  <si>
    <t>PCR / ECL - Stage 1 %</t>
  </si>
  <si>
    <t>PCR / ECL - Stage 2 %</t>
  </si>
  <si>
    <t>PCR / ECL - Stage 3 %</t>
  </si>
  <si>
    <t>Management Overlay amount</t>
  </si>
  <si>
    <t>Provisioning Coverage incl MO for Stage 2 &amp; 3 combined</t>
  </si>
  <si>
    <t>GNPA %</t>
  </si>
  <si>
    <t>NNPA%</t>
  </si>
  <si>
    <t>Bounce Rate &amp; Collection Effiiciency</t>
  </si>
  <si>
    <t>Bounce rate</t>
  </si>
  <si>
    <t>Collection efficiency ^</t>
  </si>
  <si>
    <t>^ Collection efficiency ratio refers to total amount collected upto 30DPD against the total amount due</t>
  </si>
  <si>
    <t>Total Employees (Onroll)</t>
  </si>
  <si>
    <t>#</t>
  </si>
  <si>
    <t>Customer service and collection</t>
  </si>
  <si>
    <t>LAP Branch details</t>
  </si>
  <si>
    <t>Operational Branches</t>
  </si>
  <si>
    <t>Count of States &amp; Union Territory (UT)</t>
  </si>
  <si>
    <t>Branch Count By State/UT</t>
  </si>
  <si>
    <t>Uttar Pradesh</t>
  </si>
  <si>
    <t>Andhra Pradesh</t>
  </si>
  <si>
    <t>Maharashtra</t>
  </si>
  <si>
    <t>Tamil Nadu</t>
  </si>
  <si>
    <t>Gujarat</t>
  </si>
  <si>
    <t>Uttarakhand</t>
  </si>
  <si>
    <t>Puducherry</t>
  </si>
  <si>
    <t>Telangana</t>
  </si>
  <si>
    <t>Data Science</t>
  </si>
  <si>
    <t>Marketing</t>
  </si>
  <si>
    <t>^ includes Senior Management team, Account, Treasury, Investor Relations, Legal &amp; Compliance and other support team</t>
  </si>
  <si>
    <t>Employee Counts</t>
  </si>
  <si>
    <t>Technology and System</t>
  </si>
  <si>
    <t>Others 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</si>
</sst>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_ ;_ * \-#,##0.0_ ;_ * &quot;-&quot;??_ ;_ @_ "/>
    <numFmt numFmtId="165" formatCode="0.0%"/>
    <numFmt numFmtId="166" formatCode="_ * #,##0_ ;_ * \-#,##0_ ;_ * &quot;-&quot;??_ ;_ @_ 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FFFF"/>
      <name val="Calibri"/>
      <family val="2"/>
    </font>
    <font>
      <i/>
      <sz val="9"/>
      <color rgb="FF5A6B7D"/>
      <name val="Calibri"/>
      <family val="2"/>
    </font>
    <font>
      <b/>
      <sz val="11"/>
      <color rgb="FF1A1A1A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E8EEF4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8D0DA"/>
      </left>
      <right style="thin">
        <color rgb="FFC8D0DA"/>
      </right>
      <top style="thin">
        <color rgb="FFC8D0DA"/>
      </top>
      <bottom style="thin">
        <color rgb="FFC8D0DA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8D0DA"/>
      </top>
      <bottom style="thin">
        <color theme="0" tint="-0.14999847407452621"/>
      </bottom>
      <diagonal/>
    </border>
    <border>
      <left style="thin">
        <color rgb="FFC8D0DA"/>
      </left>
      <right style="thin">
        <color rgb="FFC8D0DA"/>
      </right>
      <top style="thin">
        <color rgb="FFC8D0DA"/>
      </top>
      <bottom/>
      <diagonal/>
    </border>
    <border>
      <left style="thin">
        <color rgb="FFC8D0DA"/>
      </left>
      <right style="thin">
        <color rgb="FFC8D0DA"/>
      </right>
      <top/>
      <bottom/>
      <diagonal/>
    </border>
    <border>
      <left style="thin">
        <color rgb="FFC8D0DA"/>
      </left>
      <right style="thin">
        <color rgb="FFC8D0DA"/>
      </right>
      <top style="thin">
        <color rgb="FF1F3A5F"/>
      </top>
      <bottom style="thin">
        <color rgb="FFC8D0DA"/>
      </bottom>
      <diagonal/>
    </border>
    <border>
      <left style="thin">
        <color rgb="FFC8D0DA"/>
      </left>
      <right style="thin">
        <color rgb="FFC8D0DA"/>
      </right>
      <top/>
      <bottom style="thin">
        <color rgb="FFC8D0DA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0" fontId="5" fillId="0" borderId="1" xfId="0" applyFont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4" fillId="0" borderId="0" xfId="0" applyFont="1"/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/>
    </xf>
    <xf numFmtId="0" fontId="2" fillId="0" borderId="6" xfId="0" applyFont="1" applyBorder="1"/>
    <xf numFmtId="164" fontId="0" fillId="0" borderId="6" xfId="1" applyNumberFormat="1" applyFont="1" applyBorder="1" applyAlignment="1">
      <alignment horizontal="right"/>
    </xf>
    <xf numFmtId="165" fontId="0" fillId="0" borderId="6" xfId="2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0" fillId="0" borderId="6" xfId="0" applyBorder="1"/>
    <xf numFmtId="166" fontId="0" fillId="0" borderId="6" xfId="1" applyNumberFormat="1" applyFont="1" applyBorder="1" applyAlignment="1">
      <alignment horizontal="right"/>
    </xf>
    <xf numFmtId="0" fontId="8" fillId="4" borderId="6" xfId="0" applyFont="1" applyFill="1" applyBorder="1"/>
    <xf numFmtId="0" fontId="8" fillId="4" borderId="6" xfId="0" applyFont="1" applyFill="1" applyBorder="1" applyAlignment="1">
      <alignment horizontal="right"/>
    </xf>
    <xf numFmtId="0" fontId="0" fillId="0" borderId="6" xfId="0" applyBorder="1" applyAlignment="1">
      <alignment horizontal="left" indent="1"/>
    </xf>
    <xf numFmtId="165" fontId="0" fillId="0" borderId="6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7" fillId="0" borderId="7" xfId="0" applyFont="1" applyBorder="1" applyAlignment="1">
      <alignment horizontal="left" vertical="center"/>
    </xf>
    <xf numFmtId="0" fontId="0" fillId="0" borderId="7" xfId="0" applyBorder="1"/>
    <xf numFmtId="165" fontId="0" fillId="0" borderId="7" xfId="0" applyNumberFormat="1" applyBorder="1" applyAlignment="1">
      <alignment horizontal="right"/>
    </xf>
    <xf numFmtId="0" fontId="0" fillId="0" borderId="0" xfId="0" applyAlignment="1">
      <alignment horizontal="right"/>
    </xf>
    <xf numFmtId="0" fontId="7" fillId="0" borderId="8" xfId="0" applyFont="1" applyBorder="1" applyAlignment="1">
      <alignment horizontal="left" vertical="center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166" fontId="0" fillId="0" borderId="9" xfId="1" applyNumberFormat="1" applyFont="1" applyBorder="1" applyAlignment="1">
      <alignment horizontal="right"/>
    </xf>
    <xf numFmtId="165" fontId="0" fillId="0" borderId="9" xfId="2" applyNumberFormat="1" applyFont="1" applyBorder="1" applyAlignment="1">
      <alignment horizontal="right"/>
    </xf>
    <xf numFmtId="0" fontId="4" fillId="0" borderId="6" xfId="0" applyFont="1" applyBorder="1"/>
    <xf numFmtId="166" fontId="4" fillId="0" borderId="6" xfId="1" applyNumberFormat="1" applyFont="1" applyBorder="1" applyAlignment="1">
      <alignment horizontal="right"/>
    </xf>
    <xf numFmtId="165" fontId="4" fillId="0" borderId="6" xfId="2" applyNumberFormat="1" applyFont="1" applyBorder="1" applyAlignment="1">
      <alignment horizontal="right"/>
    </xf>
    <xf numFmtId="0" fontId="0" fillId="0" borderId="10" xfId="0" applyBorder="1"/>
    <xf numFmtId="166" fontId="0" fillId="0" borderId="10" xfId="1" applyNumberFormat="1" applyFont="1" applyBorder="1" applyAlignment="1">
      <alignment horizontal="right"/>
    </xf>
    <xf numFmtId="165" fontId="0" fillId="0" borderId="10" xfId="2" applyNumberFormat="1" applyFont="1" applyBorder="1" applyAlignment="1">
      <alignment horizontal="right"/>
    </xf>
    <xf numFmtId="0" fontId="2" fillId="0" borderId="10" xfId="0" applyFont="1" applyBorder="1"/>
    <xf numFmtId="0" fontId="0" fillId="0" borderId="12" xfId="0" applyBorder="1"/>
    <xf numFmtId="0" fontId="0" fillId="0" borderId="12" xfId="0" applyBorder="1" applyAlignment="1">
      <alignment horizontal="right"/>
    </xf>
    <xf numFmtId="0" fontId="9" fillId="0" borderId="6" xfId="0" applyFont="1" applyBorder="1"/>
    <xf numFmtId="165" fontId="9" fillId="0" borderId="6" xfId="2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0" xfId="0" applyFont="1"/>
    <xf numFmtId="165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/>
    <xf numFmtId="0" fontId="0" fillId="0" borderId="9" xfId="0" applyBorder="1" applyAlignment="1">
      <alignment horizontal="right"/>
    </xf>
    <xf numFmtId="0" fontId="8" fillId="5" borderId="11" xfId="0" applyFont="1" applyFill="1" applyBorder="1"/>
    <xf numFmtId="166" fontId="8" fillId="5" borderId="11" xfId="1" applyNumberFormat="1" applyFont="1" applyFill="1" applyBorder="1" applyAlignment="1">
      <alignment horizontal="right"/>
    </xf>
    <xf numFmtId="165" fontId="8" fillId="5" borderId="11" xfId="2" applyNumberFormat="1" applyFont="1" applyFill="1" applyBorder="1" applyAlignment="1">
      <alignment horizontal="right"/>
    </xf>
    <xf numFmtId="0" fontId="8" fillId="5" borderId="11" xfId="0" applyFont="1" applyFill="1" applyBorder="1" applyAlignment="1">
      <alignment horizontal="right"/>
    </xf>
    <xf numFmtId="166" fontId="0" fillId="0" borderId="12" xfId="1" applyNumberFormat="1" applyFont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166" fontId="8" fillId="4" borderId="6" xfId="1" applyNumberFormat="1" applyFont="1" applyFill="1" applyBorder="1" applyAlignment="1">
      <alignment horizontal="right"/>
    </xf>
    <xf numFmtId="166" fontId="8" fillId="4" borderId="6" xfId="0" applyNumberFormat="1" applyFont="1" applyFill="1" applyBorder="1" applyAlignment="1">
      <alignment horizontal="right"/>
    </xf>
    <xf numFmtId="0" fontId="3" fillId="0" borderId="0" xfId="0" applyFont="1"/>
    <xf numFmtId="0" fontId="2" fillId="0" borderId="0" xfId="0" applyFont="1"/>
    <xf numFmtId="164" fontId="2" fillId="0" borderId="6" xfId="1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0" fillId="0" borderId="0" xfId="0" applyFont="1"/>
    <xf numFmtId="0" fontId="10" fillId="0" borderId="6" xfId="0" applyFont="1" applyBorder="1"/>
    <xf numFmtId="164" fontId="10" fillId="0" borderId="6" xfId="1" applyNumberFormat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6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indent="1"/>
    </xf>
    <xf numFmtId="165" fontId="0" fillId="0" borderId="12" xfId="2" applyNumberFormat="1" applyFont="1" applyBorder="1" applyAlignment="1">
      <alignment horizontal="right"/>
    </xf>
    <xf numFmtId="165" fontId="2" fillId="0" borderId="12" xfId="2" applyNumberFormat="1" applyFont="1" applyBorder="1" applyAlignment="1">
      <alignment horizontal="right"/>
    </xf>
    <xf numFmtId="165" fontId="2" fillId="0" borderId="6" xfId="2" applyNumberFormat="1" applyFont="1" applyBorder="1" applyAlignment="1">
      <alignment horizontal="right"/>
    </xf>
    <xf numFmtId="0" fontId="2" fillId="0" borderId="9" xfId="0" applyFont="1" applyBorder="1" applyAlignment="1">
      <alignment horizontal="left" indent="1"/>
    </xf>
    <xf numFmtId="165" fontId="2" fillId="0" borderId="9" xfId="2" applyNumberFormat="1" applyFont="1" applyBorder="1" applyAlignment="1">
      <alignment horizontal="right"/>
    </xf>
    <xf numFmtId="0" fontId="8" fillId="5" borderId="6" xfId="0" applyFont="1" applyFill="1" applyBorder="1"/>
    <xf numFmtId="166" fontId="8" fillId="5" borderId="6" xfId="1" applyNumberFormat="1" applyFont="1" applyFill="1" applyBorder="1" applyAlignment="1">
      <alignment horizontal="right"/>
    </xf>
    <xf numFmtId="165" fontId="8" fillId="5" borderId="6" xfId="2" applyNumberFormat="1" applyFont="1" applyFill="1" applyBorder="1" applyAlignment="1">
      <alignment horizontal="right"/>
    </xf>
    <xf numFmtId="0" fontId="8" fillId="5" borderId="6" xfId="0" applyFont="1" applyFill="1" applyBorder="1" applyAlignment="1">
      <alignment horizontal="right"/>
    </xf>
    <xf numFmtId="0" fontId="7" fillId="0" borderId="13" xfId="0" applyFont="1" applyBorder="1" applyAlignment="1">
      <alignment horizontal="left" vertical="center"/>
    </xf>
    <xf numFmtId="0" fontId="0" fillId="0" borderId="14" xfId="0" applyBorder="1"/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7" fillId="0" borderId="16" xfId="0" applyFont="1" applyBorder="1" applyAlignment="1">
      <alignment horizontal="left" vertical="center"/>
    </xf>
    <xf numFmtId="0" fontId="0" fillId="0" borderId="17" xfId="0" applyBorder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7" fillId="0" borderId="15" xfId="0" applyFont="1" applyBorder="1" applyAlignment="1">
      <alignment horizontal="left" vertical="center"/>
    </xf>
    <xf numFmtId="0" fontId="0" fillId="0" borderId="21" xfId="0" applyBorder="1"/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right"/>
    </xf>
    <xf numFmtId="165" fontId="0" fillId="0" borderId="0" xfId="2" applyNumberFormat="1" applyFont="1" applyBorder="1"/>
    <xf numFmtId="166" fontId="2" fillId="0" borderId="6" xfId="1" applyNumberFormat="1" applyFon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9" fontId="0" fillId="0" borderId="6" xfId="0" applyNumberFormat="1" applyBorder="1" applyAlignment="1">
      <alignment horizontal="right"/>
    </xf>
    <xf numFmtId="10" fontId="0" fillId="0" borderId="0" xfId="0" applyNumberFormat="1"/>
    <xf numFmtId="0" fontId="12" fillId="0" borderId="6" xfId="0" applyFont="1" applyBorder="1" applyAlignment="1">
      <alignment horizontal="left" vertical="center"/>
    </xf>
    <xf numFmtId="10" fontId="0" fillId="0" borderId="6" xfId="2" applyNumberFormat="1" applyFont="1" applyBorder="1" applyAlignment="1">
      <alignment horizontal="right"/>
    </xf>
    <xf numFmtId="10" fontId="0" fillId="0" borderId="6" xfId="1" applyNumberFormat="1" applyFont="1" applyBorder="1" applyAlignment="1">
      <alignment horizontal="right"/>
    </xf>
    <xf numFmtId="166" fontId="8" fillId="5" borderId="6" xfId="0" applyNumberFormat="1" applyFont="1" applyFill="1" applyBorder="1" applyAlignment="1">
      <alignment horizontal="right"/>
    </xf>
    <xf numFmtId="166" fontId="4" fillId="0" borderId="0" xfId="0" applyNumberFormat="1" applyFont="1"/>
    <xf numFmtId="0" fontId="0" fillId="0" borderId="6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165" fontId="8" fillId="4" borderId="6" xfId="0" applyNumberFormat="1" applyFont="1" applyFill="1" applyBorder="1" applyAlignment="1">
      <alignment horizontal="right"/>
    </xf>
    <xf numFmtId="0" fontId="7" fillId="0" borderId="25" xfId="0" applyFont="1" applyBorder="1" applyAlignment="1">
      <alignment horizontal="left" vertical="center" indent="1"/>
    </xf>
    <xf numFmtId="0" fontId="4" fillId="0" borderId="26" xfId="0" applyFont="1" applyBorder="1"/>
    <xf numFmtId="0" fontId="4" fillId="0" borderId="27" xfId="0" applyFont="1" applyBorder="1"/>
    <xf numFmtId="0" fontId="4" fillId="0" borderId="25" xfId="0" applyFont="1" applyBorder="1"/>
    <xf numFmtId="0" fontId="4" fillId="0" borderId="12" xfId="0" applyFont="1" applyBorder="1"/>
    <xf numFmtId="166" fontId="4" fillId="0" borderId="12" xfId="1" applyNumberFormat="1" applyFont="1" applyBorder="1" applyAlignment="1">
      <alignment horizontal="right"/>
    </xf>
    <xf numFmtId="165" fontId="4" fillId="0" borderId="12" xfId="2" applyNumberFormat="1" applyFont="1" applyBorder="1" applyAlignment="1">
      <alignment horizontal="right"/>
    </xf>
    <xf numFmtId="0" fontId="1" fillId="0" borderId="6" xfId="0" applyFont="1" applyBorder="1" applyAlignment="1">
      <alignment horizontal="left" indent="1"/>
    </xf>
    <xf numFmtId="0" fontId="1" fillId="0" borderId="9" xfId="0" applyFont="1" applyBorder="1" applyAlignment="1">
      <alignment horizontal="left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14816</xdr:colOff>
      <xdr:row>54</xdr:row>
      <xdr:rowOff>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B90F380-3C78-419E-B9E8-52BBB71E3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235766" cy="857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82550</xdr:rowOff>
    </xdr:from>
    <xdr:to>
      <xdr:col>1</xdr:col>
      <xdr:colOff>1536700</xdr:colOff>
      <xdr:row>2</xdr:row>
      <xdr:rowOff>99950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390E511-D59E-4E7B-902F-878AE0AF5111}"/>
            </a:ext>
          </a:extLst>
        </xdr:cNvPr>
        <xdr:cNvGrpSpPr>
          <a:grpSpLocks noChangeAspect="1"/>
        </xdr:cNvGrpSpPr>
      </xdr:nvGrpSpPr>
      <xdr:grpSpPr>
        <a:xfrm>
          <a:off x="131536" y="82550"/>
          <a:ext cx="1504950" cy="380257"/>
          <a:chOff x="3695979" y="3153442"/>
          <a:chExt cx="6318883" cy="1619454"/>
        </a:xfrm>
      </xdr:grpSpPr>
      <xdr:sp macro="" textlink="">
        <xdr:nvSpPr>
          <xdr:cNvPr id="3" name="Freeform 6">
            <a:extLst>
              <a:ext uri="{FF2B5EF4-FFF2-40B4-BE49-F238E27FC236}">
                <a16:creationId xmlns:a16="http://schemas.microsoft.com/office/drawing/2014/main" id="{B94A6DC1-D0C8-3272-D829-7E61F9AD3D93}"/>
              </a:ext>
            </a:extLst>
          </xdr:cNvPr>
          <xdr:cNvSpPr/>
        </xdr:nvSpPr>
        <xdr:spPr>
          <a:xfrm>
            <a:off x="3695979" y="3153442"/>
            <a:ext cx="1089379" cy="1583667"/>
          </a:xfrm>
          <a:custGeom>
            <a:avLst/>
            <a:gdLst>
              <a:gd name="csX0" fmla="*/ 78 w 1089379"/>
              <a:gd name="csY0" fmla="*/ 0 h 1583667"/>
              <a:gd name="csX1" fmla="*/ 302035 w 1089379"/>
              <a:gd name="csY1" fmla="*/ 0 h 1583667"/>
              <a:gd name="csX2" fmla="*/ 302035 w 1089379"/>
              <a:gd name="csY2" fmla="*/ 857390 h 1583667"/>
              <a:gd name="csX3" fmla="*/ 689956 w 1089379"/>
              <a:gd name="csY3" fmla="*/ 413829 h 1583667"/>
              <a:gd name="csX4" fmla="*/ 1073135 w 1089379"/>
              <a:gd name="csY4" fmla="*/ 413829 h 1583667"/>
              <a:gd name="csX5" fmla="*/ 651327 w 1089379"/>
              <a:gd name="csY5" fmla="*/ 851956 h 1583667"/>
              <a:gd name="csX6" fmla="*/ 1089380 w 1089379"/>
              <a:gd name="csY6" fmla="*/ 1583590 h 1583667"/>
              <a:gd name="csX7" fmla="*/ 714983 w 1089379"/>
              <a:gd name="csY7" fmla="*/ 1583590 h 1583667"/>
              <a:gd name="csX8" fmla="*/ 429969 w 1089379"/>
              <a:gd name="csY8" fmla="*/ 1081887 h 1583667"/>
              <a:gd name="csX9" fmla="*/ 302657 w 1089379"/>
              <a:gd name="csY9" fmla="*/ 1213775 h 1583667"/>
              <a:gd name="csX10" fmla="*/ 302657 w 1089379"/>
              <a:gd name="csY10" fmla="*/ 1583668 h 1583667"/>
              <a:gd name="csX11" fmla="*/ 699 w 1089379"/>
              <a:gd name="csY11" fmla="*/ 1583668 h 1583667"/>
              <a:gd name="csX12" fmla="*/ 699 w 1089379"/>
              <a:gd name="csY12" fmla="*/ 78 h 1583667"/>
              <a:gd name="csX13" fmla="*/ 0 w 1089379"/>
              <a:gd name="csY13" fmla="*/ 78 h 158366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  <a:cxn ang="0">
                <a:pos x="csX10" y="csY10"/>
              </a:cxn>
              <a:cxn ang="0">
                <a:pos x="csX11" y="csY11"/>
              </a:cxn>
              <a:cxn ang="0">
                <a:pos x="csX12" y="csY12"/>
              </a:cxn>
              <a:cxn ang="0">
                <a:pos x="csX13" y="csY13"/>
              </a:cxn>
            </a:cxnLst>
            <a:rect l="l" t="t" r="r" b="b"/>
            <a:pathLst>
              <a:path w="1089379" h="1583667">
                <a:moveTo>
                  <a:pt x="78" y="0"/>
                </a:moveTo>
                <a:lnTo>
                  <a:pt x="302035" y="0"/>
                </a:lnTo>
                <a:lnTo>
                  <a:pt x="302035" y="857390"/>
                </a:lnTo>
                <a:lnTo>
                  <a:pt x="689956" y="413829"/>
                </a:lnTo>
                <a:lnTo>
                  <a:pt x="1073135" y="413829"/>
                </a:lnTo>
                <a:lnTo>
                  <a:pt x="651327" y="851956"/>
                </a:lnTo>
                <a:lnTo>
                  <a:pt x="1089380" y="1583590"/>
                </a:lnTo>
                <a:lnTo>
                  <a:pt x="714983" y="1583590"/>
                </a:lnTo>
                <a:lnTo>
                  <a:pt x="429969" y="1081887"/>
                </a:lnTo>
                <a:lnTo>
                  <a:pt x="302657" y="1213775"/>
                </a:lnTo>
                <a:lnTo>
                  <a:pt x="302657" y="1583668"/>
                </a:lnTo>
                <a:lnTo>
                  <a:pt x="699" y="1583668"/>
                </a:lnTo>
                <a:lnTo>
                  <a:pt x="699" y="78"/>
                </a:lnTo>
                <a:lnTo>
                  <a:pt x="0" y="78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" name="Freeform 7">
            <a:extLst>
              <a:ext uri="{FF2B5EF4-FFF2-40B4-BE49-F238E27FC236}">
                <a16:creationId xmlns:a16="http://schemas.microsoft.com/office/drawing/2014/main" id="{706B4907-BFD7-FD34-E9EC-1D2AD72DF0DD}"/>
              </a:ext>
            </a:extLst>
          </xdr:cNvPr>
          <xdr:cNvSpPr/>
        </xdr:nvSpPr>
        <xdr:spPr>
          <a:xfrm>
            <a:off x="4939718" y="3564477"/>
            <a:ext cx="312061" cy="1172477"/>
          </a:xfrm>
          <a:custGeom>
            <a:avLst/>
            <a:gdLst>
              <a:gd name="csX0" fmla="*/ 312062 w 312061"/>
              <a:gd name="csY0" fmla="*/ 0 h 1172477"/>
              <a:gd name="csX1" fmla="*/ 312062 w 312061"/>
              <a:gd name="csY1" fmla="*/ 1172478 h 1172477"/>
              <a:gd name="csX2" fmla="*/ 0 w 312061"/>
              <a:gd name="csY2" fmla="*/ 1172478 h 1172477"/>
              <a:gd name="csX3" fmla="*/ 0 w 312061"/>
              <a:gd name="csY3" fmla="*/ 311750 h 1172477"/>
              <a:gd name="csX4" fmla="*/ 312062 w 312061"/>
              <a:gd name="csY4" fmla="*/ 0 h 117247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312061" h="1172477">
                <a:moveTo>
                  <a:pt x="312062" y="0"/>
                </a:moveTo>
                <a:lnTo>
                  <a:pt x="312062" y="1172478"/>
                </a:lnTo>
                <a:lnTo>
                  <a:pt x="0" y="1172478"/>
                </a:lnTo>
                <a:lnTo>
                  <a:pt x="0" y="311750"/>
                </a:lnTo>
                <a:lnTo>
                  <a:pt x="312062" y="0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5" name="Freeform 8">
            <a:extLst>
              <a:ext uri="{FF2B5EF4-FFF2-40B4-BE49-F238E27FC236}">
                <a16:creationId xmlns:a16="http://schemas.microsoft.com/office/drawing/2014/main" id="{317EDC44-8FCE-4619-B149-89462F1215A3}"/>
              </a:ext>
            </a:extLst>
          </xdr:cNvPr>
          <xdr:cNvSpPr/>
        </xdr:nvSpPr>
        <xdr:spPr>
          <a:xfrm>
            <a:off x="4687970" y="3154063"/>
            <a:ext cx="768379" cy="767420"/>
          </a:xfrm>
          <a:custGeom>
            <a:avLst/>
            <a:gdLst>
              <a:gd name="csX0" fmla="*/ 768302 w 768379"/>
              <a:gd name="csY0" fmla="*/ 0 h 767420"/>
              <a:gd name="csX1" fmla="*/ 375096 w 768379"/>
              <a:gd name="csY1" fmla="*/ 396907 h 767420"/>
              <a:gd name="csX2" fmla="*/ 364370 w 768379"/>
              <a:gd name="csY2" fmla="*/ 407697 h 767420"/>
              <a:gd name="csX3" fmla="*/ 251748 w 768379"/>
              <a:gd name="csY3" fmla="*/ 521420 h 767420"/>
              <a:gd name="csX4" fmla="*/ 157002 w 768379"/>
              <a:gd name="csY4" fmla="*/ 617057 h 767420"/>
              <a:gd name="csX5" fmla="*/ 8083 w 768379"/>
              <a:gd name="csY5" fmla="*/ 767420 h 767420"/>
              <a:gd name="csX6" fmla="*/ 157002 w 768379"/>
              <a:gd name="csY6" fmla="*/ 540439 h 767420"/>
              <a:gd name="csX7" fmla="*/ 242810 w 768379"/>
              <a:gd name="csY7" fmla="*/ 396907 h 767420"/>
              <a:gd name="csX8" fmla="*/ 0 w 768379"/>
              <a:gd name="csY8" fmla="*/ 0 h 767420"/>
              <a:gd name="csX9" fmla="*/ 768379 w 768379"/>
              <a:gd name="csY9" fmla="*/ 0 h 767420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</a:cxnLst>
            <a:rect l="l" t="t" r="r" b="b"/>
            <a:pathLst>
              <a:path w="768379" h="767420">
                <a:moveTo>
                  <a:pt x="768302" y="0"/>
                </a:moveTo>
                <a:lnTo>
                  <a:pt x="375096" y="396907"/>
                </a:lnTo>
                <a:lnTo>
                  <a:pt x="364370" y="407697"/>
                </a:lnTo>
                <a:lnTo>
                  <a:pt x="251748" y="521420"/>
                </a:lnTo>
                <a:lnTo>
                  <a:pt x="157002" y="617057"/>
                </a:lnTo>
                <a:lnTo>
                  <a:pt x="8083" y="767420"/>
                </a:lnTo>
                <a:cubicBezTo>
                  <a:pt x="65599" y="680090"/>
                  <a:pt x="115576" y="605257"/>
                  <a:pt x="157002" y="540439"/>
                </a:cubicBezTo>
                <a:cubicBezTo>
                  <a:pt x="191901" y="486100"/>
                  <a:pt x="220658" y="438670"/>
                  <a:pt x="242810" y="396907"/>
                </a:cubicBezTo>
                <a:cubicBezTo>
                  <a:pt x="352634" y="189565"/>
                  <a:pt x="298538" y="118226"/>
                  <a:pt x="0" y="0"/>
                </a:cubicBezTo>
                <a:lnTo>
                  <a:pt x="768379" y="0"/>
                </a:lnTo>
                <a:close/>
              </a:path>
            </a:pathLst>
          </a:custGeom>
          <a:solidFill>
            <a:srgbClr val="FCD00E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grpSp>
        <xdr:nvGrpSpPr>
          <xdr:cNvPr id="6" name="Graphic 4">
            <a:extLst>
              <a:ext uri="{FF2B5EF4-FFF2-40B4-BE49-F238E27FC236}">
                <a16:creationId xmlns:a16="http://schemas.microsoft.com/office/drawing/2014/main" id="{187BE014-DBE6-2D88-A95B-E9BC8CA80BDB}"/>
              </a:ext>
            </a:extLst>
          </xdr:cNvPr>
          <xdr:cNvGrpSpPr/>
        </xdr:nvGrpSpPr>
        <xdr:grpSpPr>
          <a:xfrm>
            <a:off x="5460469" y="3155926"/>
            <a:ext cx="4554393" cy="1616970"/>
            <a:chOff x="5460469" y="3155926"/>
            <a:chExt cx="4554393" cy="1616970"/>
          </a:xfrm>
          <a:solidFill>
            <a:srgbClr val="3B54A4"/>
          </a:solidFill>
        </xdr:grpSpPr>
        <xdr:sp macro="" textlink="">
          <xdr:nvSpPr>
            <xdr:cNvPr id="7" name="Freeform 10">
              <a:extLst>
                <a:ext uri="{FF2B5EF4-FFF2-40B4-BE49-F238E27FC236}">
                  <a16:creationId xmlns:a16="http://schemas.microsoft.com/office/drawing/2014/main" id="{AF69366B-D765-705C-A316-3138CB4FAA9E}"/>
                </a:ext>
              </a:extLst>
            </xdr:cNvPr>
            <xdr:cNvSpPr/>
          </xdr:nvSpPr>
          <xdr:spPr>
            <a:xfrm>
              <a:off x="5460469" y="3529856"/>
              <a:ext cx="1071814" cy="1243040"/>
            </a:xfrm>
            <a:custGeom>
              <a:avLst/>
              <a:gdLst>
                <a:gd name="csX0" fmla="*/ 310896 w 1071814"/>
                <a:gd name="csY0" fmla="*/ 829832 h 1243040"/>
                <a:gd name="csX1" fmla="*/ 353100 w 1071814"/>
                <a:gd name="csY1" fmla="*/ 945652 h 1243040"/>
                <a:gd name="csX2" fmla="*/ 564820 w 1071814"/>
                <a:gd name="csY2" fmla="*/ 1006822 h 1243040"/>
                <a:gd name="csX3" fmla="*/ 708688 w 1071814"/>
                <a:gd name="csY3" fmla="*/ 980040 h 1243040"/>
                <a:gd name="csX4" fmla="*/ 762239 w 1071814"/>
                <a:gd name="csY4" fmla="*/ 899386 h 1243040"/>
                <a:gd name="csX5" fmla="*/ 718947 w 1071814"/>
                <a:gd name="csY5" fmla="*/ 821293 h 1243040"/>
                <a:gd name="csX6" fmla="*/ 398569 w 1071814"/>
                <a:gd name="csY6" fmla="*/ 728917 h 1243040"/>
                <a:gd name="csX7" fmla="*/ 117519 w 1071814"/>
                <a:gd name="csY7" fmla="*/ 605413 h 1243040"/>
                <a:gd name="csX8" fmla="*/ 35675 w 1071814"/>
                <a:gd name="csY8" fmla="*/ 395044 h 1243040"/>
                <a:gd name="csX9" fmla="*/ 163376 w 1071814"/>
                <a:gd name="csY9" fmla="*/ 116518 h 1243040"/>
                <a:gd name="csX10" fmla="*/ 522616 w 1071814"/>
                <a:gd name="csY10" fmla="*/ 0 h 1243040"/>
                <a:gd name="csX11" fmla="*/ 880768 w 1071814"/>
                <a:gd name="csY11" fmla="*/ 87563 h 1243040"/>
                <a:gd name="csX12" fmla="*/ 1039636 w 1071814"/>
                <a:gd name="csY12" fmla="*/ 389920 h 1243040"/>
                <a:gd name="csX13" fmla="*/ 733248 w 1071814"/>
                <a:gd name="csY13" fmla="*/ 389920 h 1243040"/>
                <a:gd name="csX14" fmla="*/ 699827 w 1071814"/>
                <a:gd name="csY14" fmla="*/ 296457 h 1243040"/>
                <a:gd name="csX15" fmla="*/ 526969 w 1071814"/>
                <a:gd name="csY15" fmla="*/ 234123 h 1243040"/>
                <a:gd name="csX16" fmla="*/ 383490 w 1071814"/>
                <a:gd name="csY16" fmla="*/ 265251 h 1243040"/>
                <a:gd name="csX17" fmla="*/ 340898 w 1071814"/>
                <a:gd name="csY17" fmla="*/ 338221 h 1243040"/>
                <a:gd name="csX18" fmla="*/ 386366 w 1071814"/>
                <a:gd name="csY18" fmla="*/ 414450 h 1243040"/>
                <a:gd name="csX19" fmla="*/ 706745 w 1071814"/>
                <a:gd name="csY19" fmla="*/ 499452 h 1243040"/>
                <a:gd name="csX20" fmla="*/ 981576 w 1071814"/>
                <a:gd name="csY20" fmla="*/ 629166 h 1243040"/>
                <a:gd name="csX21" fmla="*/ 1071814 w 1071814"/>
                <a:gd name="csY21" fmla="*/ 849084 h 1243040"/>
                <a:gd name="csX22" fmla="*/ 941937 w 1071814"/>
                <a:gd name="csY22" fmla="*/ 1133121 h 1243040"/>
                <a:gd name="csX23" fmla="*/ 540881 w 1071814"/>
                <a:gd name="csY23" fmla="*/ 1243041 h 1243040"/>
                <a:gd name="csX24" fmla="*/ 132131 w 1071814"/>
                <a:gd name="csY24" fmla="*/ 1126523 h 1243040"/>
                <a:gd name="csX25" fmla="*/ 0 w 1071814"/>
                <a:gd name="csY25" fmla="*/ 829677 h 1243040"/>
                <a:gd name="csX26" fmla="*/ 310818 w 1071814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4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5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7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7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8" y="1243041"/>
                    <a:pt x="219803" y="1204227"/>
                    <a:pt x="132131" y="1126523"/>
                  </a:cubicBezTo>
                  <a:cubicBezTo>
                    <a:pt x="44070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8" name="Freeform 11">
              <a:extLst>
                <a:ext uri="{FF2B5EF4-FFF2-40B4-BE49-F238E27FC236}">
                  <a16:creationId xmlns:a16="http://schemas.microsoft.com/office/drawing/2014/main" id="{AB1965A6-2B78-EB53-8929-EA557D5FBDEB}"/>
                </a:ext>
              </a:extLst>
            </xdr:cNvPr>
            <xdr:cNvSpPr/>
          </xdr:nvSpPr>
          <xdr:spPr>
            <a:xfrm>
              <a:off x="6687187" y="3529856"/>
              <a:ext cx="1071813" cy="1243040"/>
            </a:xfrm>
            <a:custGeom>
              <a:avLst/>
              <a:gdLst>
                <a:gd name="csX0" fmla="*/ 310896 w 1071813"/>
                <a:gd name="csY0" fmla="*/ 829832 h 1243040"/>
                <a:gd name="csX1" fmla="*/ 353100 w 1071813"/>
                <a:gd name="csY1" fmla="*/ 945652 h 1243040"/>
                <a:gd name="csX2" fmla="*/ 564820 w 1071813"/>
                <a:gd name="csY2" fmla="*/ 1006822 h 1243040"/>
                <a:gd name="csX3" fmla="*/ 708688 w 1071813"/>
                <a:gd name="csY3" fmla="*/ 980040 h 1243040"/>
                <a:gd name="csX4" fmla="*/ 762239 w 1071813"/>
                <a:gd name="csY4" fmla="*/ 899386 h 1243040"/>
                <a:gd name="csX5" fmla="*/ 718947 w 1071813"/>
                <a:gd name="csY5" fmla="*/ 821293 h 1243040"/>
                <a:gd name="csX6" fmla="*/ 398569 w 1071813"/>
                <a:gd name="csY6" fmla="*/ 728917 h 1243040"/>
                <a:gd name="csX7" fmla="*/ 117519 w 1071813"/>
                <a:gd name="csY7" fmla="*/ 605413 h 1243040"/>
                <a:gd name="csX8" fmla="*/ 35675 w 1071813"/>
                <a:gd name="csY8" fmla="*/ 395044 h 1243040"/>
                <a:gd name="csX9" fmla="*/ 163376 w 1071813"/>
                <a:gd name="csY9" fmla="*/ 116518 h 1243040"/>
                <a:gd name="csX10" fmla="*/ 522616 w 1071813"/>
                <a:gd name="csY10" fmla="*/ 0 h 1243040"/>
                <a:gd name="csX11" fmla="*/ 880768 w 1071813"/>
                <a:gd name="csY11" fmla="*/ 87563 h 1243040"/>
                <a:gd name="csX12" fmla="*/ 1039636 w 1071813"/>
                <a:gd name="csY12" fmla="*/ 389920 h 1243040"/>
                <a:gd name="csX13" fmla="*/ 733248 w 1071813"/>
                <a:gd name="csY13" fmla="*/ 389920 h 1243040"/>
                <a:gd name="csX14" fmla="*/ 699827 w 1071813"/>
                <a:gd name="csY14" fmla="*/ 296457 h 1243040"/>
                <a:gd name="csX15" fmla="*/ 526969 w 1071813"/>
                <a:gd name="csY15" fmla="*/ 234123 h 1243040"/>
                <a:gd name="csX16" fmla="*/ 383490 w 1071813"/>
                <a:gd name="csY16" fmla="*/ 265251 h 1243040"/>
                <a:gd name="csX17" fmla="*/ 340898 w 1071813"/>
                <a:gd name="csY17" fmla="*/ 338221 h 1243040"/>
                <a:gd name="csX18" fmla="*/ 386366 w 1071813"/>
                <a:gd name="csY18" fmla="*/ 414450 h 1243040"/>
                <a:gd name="csX19" fmla="*/ 706745 w 1071813"/>
                <a:gd name="csY19" fmla="*/ 499452 h 1243040"/>
                <a:gd name="csX20" fmla="*/ 981576 w 1071813"/>
                <a:gd name="csY20" fmla="*/ 629166 h 1243040"/>
                <a:gd name="csX21" fmla="*/ 1071814 w 1071813"/>
                <a:gd name="csY21" fmla="*/ 849084 h 1243040"/>
                <a:gd name="csX22" fmla="*/ 941937 w 1071813"/>
                <a:gd name="csY22" fmla="*/ 1133121 h 1243040"/>
                <a:gd name="csX23" fmla="*/ 540881 w 1071813"/>
                <a:gd name="csY23" fmla="*/ 1243041 h 1243040"/>
                <a:gd name="csX24" fmla="*/ 132131 w 1071813"/>
                <a:gd name="csY24" fmla="*/ 1126523 h 1243040"/>
                <a:gd name="csX25" fmla="*/ 0 w 1071813"/>
                <a:gd name="csY25" fmla="*/ 829677 h 1243040"/>
                <a:gd name="csX26" fmla="*/ 310818 w 1071813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3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4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6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6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7" y="1243041"/>
                    <a:pt x="219803" y="1204227"/>
                    <a:pt x="132131" y="1126523"/>
                  </a:cubicBezTo>
                  <a:cubicBezTo>
                    <a:pt x="44069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9" name="Freeform 12">
              <a:extLst>
                <a:ext uri="{FF2B5EF4-FFF2-40B4-BE49-F238E27FC236}">
                  <a16:creationId xmlns:a16="http://schemas.microsoft.com/office/drawing/2014/main" id="{2F2B6E80-3980-433F-FB3D-B070333A93A3}"/>
                </a:ext>
              </a:extLst>
            </xdr:cNvPr>
            <xdr:cNvSpPr/>
          </xdr:nvSpPr>
          <xdr:spPr>
            <a:xfrm>
              <a:off x="7988442" y="3155926"/>
              <a:ext cx="1054714" cy="1577457"/>
            </a:xfrm>
            <a:custGeom>
              <a:avLst/>
              <a:gdLst>
                <a:gd name="csX0" fmla="*/ 642933 w 1054714"/>
                <a:gd name="csY0" fmla="*/ 377267 h 1577457"/>
                <a:gd name="csX1" fmla="*/ 839652 w 1054714"/>
                <a:gd name="csY1" fmla="*/ 414994 h 1577457"/>
                <a:gd name="csX2" fmla="*/ 984996 w 1054714"/>
                <a:gd name="csY2" fmla="*/ 529726 h 1577457"/>
                <a:gd name="csX3" fmla="*/ 1044066 w 1054714"/>
                <a:gd name="csY3" fmla="*/ 664564 h 1577457"/>
                <a:gd name="csX4" fmla="*/ 1054714 w 1054714"/>
                <a:gd name="csY4" fmla="*/ 890304 h 1577457"/>
                <a:gd name="csX5" fmla="*/ 1054714 w 1054714"/>
                <a:gd name="csY5" fmla="*/ 1577458 h 1577457"/>
                <a:gd name="csX6" fmla="*/ 741720 w 1054714"/>
                <a:gd name="csY6" fmla="*/ 1577458 h 1577457"/>
                <a:gd name="csX7" fmla="*/ 741720 w 1054714"/>
                <a:gd name="csY7" fmla="*/ 865696 h 1577457"/>
                <a:gd name="csX8" fmla="*/ 709776 w 1054714"/>
                <a:gd name="csY8" fmla="*/ 713237 h 1577457"/>
                <a:gd name="csX9" fmla="*/ 551219 w 1054714"/>
                <a:gd name="csY9" fmla="*/ 631495 h 1577457"/>
                <a:gd name="csX10" fmla="*/ 367712 w 1054714"/>
                <a:gd name="csY10" fmla="*/ 712460 h 1577457"/>
                <a:gd name="csX11" fmla="*/ 305300 w 1054714"/>
                <a:gd name="csY11" fmla="*/ 944099 h 1577457"/>
                <a:gd name="csX12" fmla="*/ 305300 w 1054714"/>
                <a:gd name="csY12" fmla="*/ 1577380 h 1577457"/>
                <a:gd name="csX13" fmla="*/ 0 w 1054714"/>
                <a:gd name="csY13" fmla="*/ 1577380 h 1577457"/>
                <a:gd name="csX14" fmla="*/ 0 w 1054714"/>
                <a:gd name="csY14" fmla="*/ 0 h 1577457"/>
                <a:gd name="csX15" fmla="*/ 305300 w 1054714"/>
                <a:gd name="csY15" fmla="*/ 0 h 1577457"/>
                <a:gd name="csX16" fmla="*/ 305300 w 1054714"/>
                <a:gd name="csY16" fmla="*/ 559613 h 1577457"/>
                <a:gd name="csX17" fmla="*/ 459038 w 1054714"/>
                <a:gd name="csY17" fmla="*/ 417400 h 1577457"/>
                <a:gd name="csX18" fmla="*/ 642855 w 1054714"/>
                <a:gd name="csY18" fmla="*/ 377112 h 1577457"/>
                <a:gd name="csX19" fmla="*/ 642855 w 1054714"/>
                <a:gd name="csY19" fmla="*/ 377112 h 157745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</a:cxnLst>
              <a:rect l="l" t="t" r="r" b="b"/>
              <a:pathLst>
                <a:path w="1054714" h="1577457">
                  <a:moveTo>
                    <a:pt x="642933" y="377267"/>
                  </a:moveTo>
                  <a:cubicBezTo>
                    <a:pt x="715216" y="377267"/>
                    <a:pt x="780893" y="389765"/>
                    <a:pt x="839652" y="414994"/>
                  </a:cubicBezTo>
                  <a:cubicBezTo>
                    <a:pt x="898723" y="439912"/>
                    <a:pt x="947145" y="478027"/>
                    <a:pt x="984996" y="529726"/>
                  </a:cubicBezTo>
                  <a:cubicBezTo>
                    <a:pt x="1017252" y="573353"/>
                    <a:pt x="1036760" y="618376"/>
                    <a:pt x="1044066" y="664564"/>
                  </a:cubicBezTo>
                  <a:cubicBezTo>
                    <a:pt x="1051062" y="710753"/>
                    <a:pt x="1054714" y="785896"/>
                    <a:pt x="1054714" y="890304"/>
                  </a:cubicBezTo>
                  <a:lnTo>
                    <a:pt x="1054714" y="1577458"/>
                  </a:lnTo>
                  <a:lnTo>
                    <a:pt x="741720" y="1577458"/>
                  </a:lnTo>
                  <a:lnTo>
                    <a:pt x="741720" y="865696"/>
                  </a:lnTo>
                  <a:cubicBezTo>
                    <a:pt x="741720" y="802663"/>
                    <a:pt x="731072" y="751740"/>
                    <a:pt x="709776" y="713237"/>
                  </a:cubicBezTo>
                  <a:cubicBezTo>
                    <a:pt x="681873" y="658665"/>
                    <a:pt x="629020" y="631495"/>
                    <a:pt x="551219" y="631495"/>
                  </a:cubicBezTo>
                  <a:cubicBezTo>
                    <a:pt x="473417" y="631495"/>
                    <a:pt x="409605" y="658587"/>
                    <a:pt x="367712" y="712460"/>
                  </a:cubicBezTo>
                  <a:cubicBezTo>
                    <a:pt x="326207" y="766722"/>
                    <a:pt x="305300" y="843650"/>
                    <a:pt x="305300" y="944099"/>
                  </a:cubicBezTo>
                  <a:lnTo>
                    <a:pt x="305300" y="1577380"/>
                  </a:lnTo>
                  <a:lnTo>
                    <a:pt x="0" y="1577380"/>
                  </a:lnTo>
                  <a:lnTo>
                    <a:pt x="0" y="0"/>
                  </a:lnTo>
                  <a:lnTo>
                    <a:pt x="305300" y="0"/>
                  </a:lnTo>
                  <a:lnTo>
                    <a:pt x="305300" y="559613"/>
                  </a:lnTo>
                  <a:cubicBezTo>
                    <a:pt x="349680" y="491456"/>
                    <a:pt x="400745" y="444182"/>
                    <a:pt x="459038" y="417400"/>
                  </a:cubicBezTo>
                  <a:cubicBezTo>
                    <a:pt x="517409" y="390619"/>
                    <a:pt x="578655" y="377112"/>
                    <a:pt x="642855" y="377112"/>
                  </a:cubicBezTo>
                  <a:lnTo>
                    <a:pt x="642855" y="377112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0" name="Freeform 13">
              <a:extLst>
                <a:ext uri="{FF2B5EF4-FFF2-40B4-BE49-F238E27FC236}">
                  <a16:creationId xmlns:a16="http://schemas.microsoft.com/office/drawing/2014/main" id="{FA981B97-2839-41C6-5F8A-22360918DA66}"/>
                </a:ext>
              </a:extLst>
            </xdr:cNvPr>
            <xdr:cNvSpPr/>
          </xdr:nvSpPr>
          <xdr:spPr>
            <a:xfrm>
              <a:off x="9183682" y="3238289"/>
              <a:ext cx="831180" cy="1511917"/>
            </a:xfrm>
            <a:custGeom>
              <a:avLst/>
              <a:gdLst>
                <a:gd name="csX0" fmla="*/ 831181 w 831180"/>
                <a:gd name="csY0" fmla="*/ 551384 h 1511917"/>
                <a:gd name="csX1" fmla="*/ 831181 w 831180"/>
                <a:gd name="csY1" fmla="*/ 324403 h 1511917"/>
                <a:gd name="csX2" fmla="*/ 493470 w 831180"/>
                <a:gd name="csY2" fmla="*/ 324403 h 1511917"/>
                <a:gd name="csX3" fmla="*/ 493470 w 831180"/>
                <a:gd name="csY3" fmla="*/ 0 h 1511917"/>
                <a:gd name="csX4" fmla="*/ 199051 w 831180"/>
                <a:gd name="csY4" fmla="*/ 0 h 1511917"/>
                <a:gd name="csX5" fmla="*/ 199051 w 831180"/>
                <a:gd name="csY5" fmla="*/ 324403 h 1511917"/>
                <a:gd name="csX6" fmla="*/ 0 w 831180"/>
                <a:gd name="csY6" fmla="*/ 324403 h 1511917"/>
                <a:gd name="csX7" fmla="*/ 0 w 831180"/>
                <a:gd name="csY7" fmla="*/ 551384 h 1511917"/>
                <a:gd name="csX8" fmla="*/ 199051 w 831180"/>
                <a:gd name="csY8" fmla="*/ 551384 h 1511917"/>
                <a:gd name="csX9" fmla="*/ 199051 w 831180"/>
                <a:gd name="csY9" fmla="*/ 996575 h 1511917"/>
                <a:gd name="csX10" fmla="*/ 201228 w 831180"/>
                <a:gd name="csY10" fmla="*/ 1184199 h 1511917"/>
                <a:gd name="csX11" fmla="*/ 246619 w 831180"/>
                <a:gd name="csY11" fmla="*/ 1346906 h 1511917"/>
                <a:gd name="csX12" fmla="*/ 385744 w 831180"/>
                <a:gd name="csY12" fmla="*/ 1470643 h 1511917"/>
                <a:gd name="csX13" fmla="*/ 593578 w 831180"/>
                <a:gd name="csY13" fmla="*/ 1511630 h 1511917"/>
                <a:gd name="csX14" fmla="*/ 831181 w 831180"/>
                <a:gd name="csY14" fmla="*/ 1491680 h 1511917"/>
                <a:gd name="csX15" fmla="*/ 831181 w 831180"/>
                <a:gd name="csY15" fmla="*/ 1247465 h 1511917"/>
                <a:gd name="csX16" fmla="*/ 641689 w 831180"/>
                <a:gd name="csY16" fmla="*/ 1256004 h 1511917"/>
                <a:gd name="csX17" fmla="*/ 517253 w 831180"/>
                <a:gd name="csY17" fmla="*/ 1189090 h 1511917"/>
                <a:gd name="csX18" fmla="*/ 495102 w 831180"/>
                <a:gd name="csY18" fmla="*/ 1101993 h 1511917"/>
                <a:gd name="csX19" fmla="*/ 493470 w 831180"/>
                <a:gd name="csY19" fmla="*/ 979342 h 1511917"/>
                <a:gd name="csX20" fmla="*/ 493470 w 831180"/>
                <a:gd name="csY20" fmla="*/ 551384 h 1511917"/>
                <a:gd name="csX21" fmla="*/ 831181 w 831180"/>
                <a:gd name="csY21" fmla="*/ 551384 h 151191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</a:cxnLst>
              <a:rect l="l" t="t" r="r" b="b"/>
              <a:pathLst>
                <a:path w="831180" h="1511917">
                  <a:moveTo>
                    <a:pt x="831181" y="551384"/>
                  </a:moveTo>
                  <a:lnTo>
                    <a:pt x="831181" y="324403"/>
                  </a:lnTo>
                  <a:lnTo>
                    <a:pt x="493470" y="324403"/>
                  </a:lnTo>
                  <a:lnTo>
                    <a:pt x="493470" y="0"/>
                  </a:lnTo>
                  <a:lnTo>
                    <a:pt x="199051" y="0"/>
                  </a:lnTo>
                  <a:lnTo>
                    <a:pt x="199051" y="324403"/>
                  </a:lnTo>
                  <a:lnTo>
                    <a:pt x="0" y="324403"/>
                  </a:lnTo>
                  <a:lnTo>
                    <a:pt x="0" y="551384"/>
                  </a:lnTo>
                  <a:lnTo>
                    <a:pt x="199051" y="551384"/>
                  </a:lnTo>
                  <a:lnTo>
                    <a:pt x="199051" y="996575"/>
                  </a:lnTo>
                  <a:cubicBezTo>
                    <a:pt x="199051" y="1066595"/>
                    <a:pt x="199751" y="1129007"/>
                    <a:pt x="201228" y="1184199"/>
                  </a:cubicBezTo>
                  <a:cubicBezTo>
                    <a:pt x="202704" y="1239315"/>
                    <a:pt x="217938" y="1293576"/>
                    <a:pt x="246619" y="1346906"/>
                  </a:cubicBezTo>
                  <a:cubicBezTo>
                    <a:pt x="278407" y="1403884"/>
                    <a:pt x="324731" y="1445026"/>
                    <a:pt x="385744" y="1470643"/>
                  </a:cubicBezTo>
                  <a:cubicBezTo>
                    <a:pt x="446758" y="1496260"/>
                    <a:pt x="516010" y="1509845"/>
                    <a:pt x="593578" y="1511630"/>
                  </a:cubicBezTo>
                  <a:cubicBezTo>
                    <a:pt x="671147" y="1513415"/>
                    <a:pt x="750348" y="1506895"/>
                    <a:pt x="831181" y="1491680"/>
                  </a:cubicBezTo>
                  <a:lnTo>
                    <a:pt x="831181" y="1247465"/>
                  </a:lnTo>
                  <a:cubicBezTo>
                    <a:pt x="761773" y="1256703"/>
                    <a:pt x="698739" y="1259653"/>
                    <a:pt x="641689" y="1256004"/>
                  </a:cubicBezTo>
                  <a:cubicBezTo>
                    <a:pt x="584640" y="1252356"/>
                    <a:pt x="543213" y="1230077"/>
                    <a:pt x="517253" y="1189090"/>
                  </a:cubicBezTo>
                  <a:cubicBezTo>
                    <a:pt x="503419" y="1167510"/>
                    <a:pt x="496190" y="1138477"/>
                    <a:pt x="495102" y="1101993"/>
                  </a:cubicBezTo>
                  <a:cubicBezTo>
                    <a:pt x="494014" y="1065741"/>
                    <a:pt x="493470" y="1024676"/>
                    <a:pt x="493470" y="979342"/>
                  </a:cubicBezTo>
                  <a:lnTo>
                    <a:pt x="493470" y="551384"/>
                  </a:lnTo>
                  <a:lnTo>
                    <a:pt x="831181" y="551384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</xdr:colOff>
      <xdr:row>0</xdr:row>
      <xdr:rowOff>82550</xdr:rowOff>
    </xdr:from>
    <xdr:to>
      <xdr:col>1</xdr:col>
      <xdr:colOff>1535112</xdr:colOff>
      <xdr:row>2</xdr:row>
      <xdr:rowOff>103125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6B52660-2996-4D4E-8656-18DF6B283865}"/>
            </a:ext>
          </a:extLst>
        </xdr:cNvPr>
        <xdr:cNvGrpSpPr>
          <a:grpSpLocks noChangeAspect="1"/>
        </xdr:cNvGrpSpPr>
      </xdr:nvGrpSpPr>
      <xdr:grpSpPr>
        <a:xfrm>
          <a:off x="129948" y="82550"/>
          <a:ext cx="1504950" cy="383432"/>
          <a:chOff x="3695979" y="3153442"/>
          <a:chExt cx="6318883" cy="1619454"/>
        </a:xfrm>
      </xdr:grpSpPr>
      <xdr:sp macro="" textlink="">
        <xdr:nvSpPr>
          <xdr:cNvPr id="3" name="Freeform 6">
            <a:extLst>
              <a:ext uri="{FF2B5EF4-FFF2-40B4-BE49-F238E27FC236}">
                <a16:creationId xmlns:a16="http://schemas.microsoft.com/office/drawing/2014/main" id="{123F2DEA-3290-3452-89CA-AED45574F6F0}"/>
              </a:ext>
            </a:extLst>
          </xdr:cNvPr>
          <xdr:cNvSpPr/>
        </xdr:nvSpPr>
        <xdr:spPr>
          <a:xfrm>
            <a:off x="3695979" y="3153442"/>
            <a:ext cx="1089379" cy="1583667"/>
          </a:xfrm>
          <a:custGeom>
            <a:avLst/>
            <a:gdLst>
              <a:gd name="csX0" fmla="*/ 78 w 1089379"/>
              <a:gd name="csY0" fmla="*/ 0 h 1583667"/>
              <a:gd name="csX1" fmla="*/ 302035 w 1089379"/>
              <a:gd name="csY1" fmla="*/ 0 h 1583667"/>
              <a:gd name="csX2" fmla="*/ 302035 w 1089379"/>
              <a:gd name="csY2" fmla="*/ 857390 h 1583667"/>
              <a:gd name="csX3" fmla="*/ 689956 w 1089379"/>
              <a:gd name="csY3" fmla="*/ 413829 h 1583667"/>
              <a:gd name="csX4" fmla="*/ 1073135 w 1089379"/>
              <a:gd name="csY4" fmla="*/ 413829 h 1583667"/>
              <a:gd name="csX5" fmla="*/ 651327 w 1089379"/>
              <a:gd name="csY5" fmla="*/ 851956 h 1583667"/>
              <a:gd name="csX6" fmla="*/ 1089380 w 1089379"/>
              <a:gd name="csY6" fmla="*/ 1583590 h 1583667"/>
              <a:gd name="csX7" fmla="*/ 714983 w 1089379"/>
              <a:gd name="csY7" fmla="*/ 1583590 h 1583667"/>
              <a:gd name="csX8" fmla="*/ 429969 w 1089379"/>
              <a:gd name="csY8" fmla="*/ 1081887 h 1583667"/>
              <a:gd name="csX9" fmla="*/ 302657 w 1089379"/>
              <a:gd name="csY9" fmla="*/ 1213775 h 1583667"/>
              <a:gd name="csX10" fmla="*/ 302657 w 1089379"/>
              <a:gd name="csY10" fmla="*/ 1583668 h 1583667"/>
              <a:gd name="csX11" fmla="*/ 699 w 1089379"/>
              <a:gd name="csY11" fmla="*/ 1583668 h 1583667"/>
              <a:gd name="csX12" fmla="*/ 699 w 1089379"/>
              <a:gd name="csY12" fmla="*/ 78 h 1583667"/>
              <a:gd name="csX13" fmla="*/ 0 w 1089379"/>
              <a:gd name="csY13" fmla="*/ 78 h 158366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  <a:cxn ang="0">
                <a:pos x="csX10" y="csY10"/>
              </a:cxn>
              <a:cxn ang="0">
                <a:pos x="csX11" y="csY11"/>
              </a:cxn>
              <a:cxn ang="0">
                <a:pos x="csX12" y="csY12"/>
              </a:cxn>
              <a:cxn ang="0">
                <a:pos x="csX13" y="csY13"/>
              </a:cxn>
            </a:cxnLst>
            <a:rect l="l" t="t" r="r" b="b"/>
            <a:pathLst>
              <a:path w="1089379" h="1583667">
                <a:moveTo>
                  <a:pt x="78" y="0"/>
                </a:moveTo>
                <a:lnTo>
                  <a:pt x="302035" y="0"/>
                </a:lnTo>
                <a:lnTo>
                  <a:pt x="302035" y="857390"/>
                </a:lnTo>
                <a:lnTo>
                  <a:pt x="689956" y="413829"/>
                </a:lnTo>
                <a:lnTo>
                  <a:pt x="1073135" y="413829"/>
                </a:lnTo>
                <a:lnTo>
                  <a:pt x="651327" y="851956"/>
                </a:lnTo>
                <a:lnTo>
                  <a:pt x="1089380" y="1583590"/>
                </a:lnTo>
                <a:lnTo>
                  <a:pt x="714983" y="1583590"/>
                </a:lnTo>
                <a:lnTo>
                  <a:pt x="429969" y="1081887"/>
                </a:lnTo>
                <a:lnTo>
                  <a:pt x="302657" y="1213775"/>
                </a:lnTo>
                <a:lnTo>
                  <a:pt x="302657" y="1583668"/>
                </a:lnTo>
                <a:lnTo>
                  <a:pt x="699" y="1583668"/>
                </a:lnTo>
                <a:lnTo>
                  <a:pt x="699" y="78"/>
                </a:lnTo>
                <a:lnTo>
                  <a:pt x="0" y="78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" name="Freeform 7">
            <a:extLst>
              <a:ext uri="{FF2B5EF4-FFF2-40B4-BE49-F238E27FC236}">
                <a16:creationId xmlns:a16="http://schemas.microsoft.com/office/drawing/2014/main" id="{1AF5E990-D827-307A-2827-D6A5FCBBF671}"/>
              </a:ext>
            </a:extLst>
          </xdr:cNvPr>
          <xdr:cNvSpPr/>
        </xdr:nvSpPr>
        <xdr:spPr>
          <a:xfrm>
            <a:off x="4939718" y="3564477"/>
            <a:ext cx="312061" cy="1172477"/>
          </a:xfrm>
          <a:custGeom>
            <a:avLst/>
            <a:gdLst>
              <a:gd name="csX0" fmla="*/ 312062 w 312061"/>
              <a:gd name="csY0" fmla="*/ 0 h 1172477"/>
              <a:gd name="csX1" fmla="*/ 312062 w 312061"/>
              <a:gd name="csY1" fmla="*/ 1172478 h 1172477"/>
              <a:gd name="csX2" fmla="*/ 0 w 312061"/>
              <a:gd name="csY2" fmla="*/ 1172478 h 1172477"/>
              <a:gd name="csX3" fmla="*/ 0 w 312061"/>
              <a:gd name="csY3" fmla="*/ 311750 h 1172477"/>
              <a:gd name="csX4" fmla="*/ 312062 w 312061"/>
              <a:gd name="csY4" fmla="*/ 0 h 117247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312061" h="1172477">
                <a:moveTo>
                  <a:pt x="312062" y="0"/>
                </a:moveTo>
                <a:lnTo>
                  <a:pt x="312062" y="1172478"/>
                </a:lnTo>
                <a:lnTo>
                  <a:pt x="0" y="1172478"/>
                </a:lnTo>
                <a:lnTo>
                  <a:pt x="0" y="311750"/>
                </a:lnTo>
                <a:lnTo>
                  <a:pt x="312062" y="0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5" name="Freeform 8">
            <a:extLst>
              <a:ext uri="{FF2B5EF4-FFF2-40B4-BE49-F238E27FC236}">
                <a16:creationId xmlns:a16="http://schemas.microsoft.com/office/drawing/2014/main" id="{D69E00EA-E631-00A9-8178-13916583E8D1}"/>
              </a:ext>
            </a:extLst>
          </xdr:cNvPr>
          <xdr:cNvSpPr/>
        </xdr:nvSpPr>
        <xdr:spPr>
          <a:xfrm>
            <a:off x="4687970" y="3154063"/>
            <a:ext cx="768379" cy="767420"/>
          </a:xfrm>
          <a:custGeom>
            <a:avLst/>
            <a:gdLst>
              <a:gd name="csX0" fmla="*/ 768302 w 768379"/>
              <a:gd name="csY0" fmla="*/ 0 h 767420"/>
              <a:gd name="csX1" fmla="*/ 375096 w 768379"/>
              <a:gd name="csY1" fmla="*/ 396907 h 767420"/>
              <a:gd name="csX2" fmla="*/ 364370 w 768379"/>
              <a:gd name="csY2" fmla="*/ 407697 h 767420"/>
              <a:gd name="csX3" fmla="*/ 251748 w 768379"/>
              <a:gd name="csY3" fmla="*/ 521420 h 767420"/>
              <a:gd name="csX4" fmla="*/ 157002 w 768379"/>
              <a:gd name="csY4" fmla="*/ 617057 h 767420"/>
              <a:gd name="csX5" fmla="*/ 8083 w 768379"/>
              <a:gd name="csY5" fmla="*/ 767420 h 767420"/>
              <a:gd name="csX6" fmla="*/ 157002 w 768379"/>
              <a:gd name="csY6" fmla="*/ 540439 h 767420"/>
              <a:gd name="csX7" fmla="*/ 242810 w 768379"/>
              <a:gd name="csY7" fmla="*/ 396907 h 767420"/>
              <a:gd name="csX8" fmla="*/ 0 w 768379"/>
              <a:gd name="csY8" fmla="*/ 0 h 767420"/>
              <a:gd name="csX9" fmla="*/ 768379 w 768379"/>
              <a:gd name="csY9" fmla="*/ 0 h 767420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</a:cxnLst>
            <a:rect l="l" t="t" r="r" b="b"/>
            <a:pathLst>
              <a:path w="768379" h="767420">
                <a:moveTo>
                  <a:pt x="768302" y="0"/>
                </a:moveTo>
                <a:lnTo>
                  <a:pt x="375096" y="396907"/>
                </a:lnTo>
                <a:lnTo>
                  <a:pt x="364370" y="407697"/>
                </a:lnTo>
                <a:lnTo>
                  <a:pt x="251748" y="521420"/>
                </a:lnTo>
                <a:lnTo>
                  <a:pt x="157002" y="617057"/>
                </a:lnTo>
                <a:lnTo>
                  <a:pt x="8083" y="767420"/>
                </a:lnTo>
                <a:cubicBezTo>
                  <a:pt x="65599" y="680090"/>
                  <a:pt x="115576" y="605257"/>
                  <a:pt x="157002" y="540439"/>
                </a:cubicBezTo>
                <a:cubicBezTo>
                  <a:pt x="191901" y="486100"/>
                  <a:pt x="220658" y="438670"/>
                  <a:pt x="242810" y="396907"/>
                </a:cubicBezTo>
                <a:cubicBezTo>
                  <a:pt x="352634" y="189565"/>
                  <a:pt x="298538" y="118226"/>
                  <a:pt x="0" y="0"/>
                </a:cubicBezTo>
                <a:lnTo>
                  <a:pt x="768379" y="0"/>
                </a:lnTo>
                <a:close/>
              </a:path>
            </a:pathLst>
          </a:custGeom>
          <a:solidFill>
            <a:srgbClr val="FCD00E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grpSp>
        <xdr:nvGrpSpPr>
          <xdr:cNvPr id="6" name="Graphic 4">
            <a:extLst>
              <a:ext uri="{FF2B5EF4-FFF2-40B4-BE49-F238E27FC236}">
                <a16:creationId xmlns:a16="http://schemas.microsoft.com/office/drawing/2014/main" id="{630428BE-51C5-5596-1FB6-D2294173D164}"/>
              </a:ext>
            </a:extLst>
          </xdr:cNvPr>
          <xdr:cNvGrpSpPr/>
        </xdr:nvGrpSpPr>
        <xdr:grpSpPr>
          <a:xfrm>
            <a:off x="5460469" y="3155926"/>
            <a:ext cx="4554393" cy="1616970"/>
            <a:chOff x="5460469" y="3155926"/>
            <a:chExt cx="4554393" cy="1616970"/>
          </a:xfrm>
          <a:solidFill>
            <a:srgbClr val="3B54A4"/>
          </a:solidFill>
        </xdr:grpSpPr>
        <xdr:sp macro="" textlink="">
          <xdr:nvSpPr>
            <xdr:cNvPr id="7" name="Freeform 10">
              <a:extLst>
                <a:ext uri="{FF2B5EF4-FFF2-40B4-BE49-F238E27FC236}">
                  <a16:creationId xmlns:a16="http://schemas.microsoft.com/office/drawing/2014/main" id="{59393A90-DD6D-AD77-0DAF-562B535F719A}"/>
                </a:ext>
              </a:extLst>
            </xdr:cNvPr>
            <xdr:cNvSpPr/>
          </xdr:nvSpPr>
          <xdr:spPr>
            <a:xfrm>
              <a:off x="5460469" y="3529856"/>
              <a:ext cx="1071814" cy="1243040"/>
            </a:xfrm>
            <a:custGeom>
              <a:avLst/>
              <a:gdLst>
                <a:gd name="csX0" fmla="*/ 310896 w 1071814"/>
                <a:gd name="csY0" fmla="*/ 829832 h 1243040"/>
                <a:gd name="csX1" fmla="*/ 353100 w 1071814"/>
                <a:gd name="csY1" fmla="*/ 945652 h 1243040"/>
                <a:gd name="csX2" fmla="*/ 564820 w 1071814"/>
                <a:gd name="csY2" fmla="*/ 1006822 h 1243040"/>
                <a:gd name="csX3" fmla="*/ 708688 w 1071814"/>
                <a:gd name="csY3" fmla="*/ 980040 h 1243040"/>
                <a:gd name="csX4" fmla="*/ 762239 w 1071814"/>
                <a:gd name="csY4" fmla="*/ 899386 h 1243040"/>
                <a:gd name="csX5" fmla="*/ 718947 w 1071814"/>
                <a:gd name="csY5" fmla="*/ 821293 h 1243040"/>
                <a:gd name="csX6" fmla="*/ 398569 w 1071814"/>
                <a:gd name="csY6" fmla="*/ 728917 h 1243040"/>
                <a:gd name="csX7" fmla="*/ 117519 w 1071814"/>
                <a:gd name="csY7" fmla="*/ 605413 h 1243040"/>
                <a:gd name="csX8" fmla="*/ 35675 w 1071814"/>
                <a:gd name="csY8" fmla="*/ 395044 h 1243040"/>
                <a:gd name="csX9" fmla="*/ 163376 w 1071814"/>
                <a:gd name="csY9" fmla="*/ 116518 h 1243040"/>
                <a:gd name="csX10" fmla="*/ 522616 w 1071814"/>
                <a:gd name="csY10" fmla="*/ 0 h 1243040"/>
                <a:gd name="csX11" fmla="*/ 880768 w 1071814"/>
                <a:gd name="csY11" fmla="*/ 87563 h 1243040"/>
                <a:gd name="csX12" fmla="*/ 1039636 w 1071814"/>
                <a:gd name="csY12" fmla="*/ 389920 h 1243040"/>
                <a:gd name="csX13" fmla="*/ 733248 w 1071814"/>
                <a:gd name="csY13" fmla="*/ 389920 h 1243040"/>
                <a:gd name="csX14" fmla="*/ 699827 w 1071814"/>
                <a:gd name="csY14" fmla="*/ 296457 h 1243040"/>
                <a:gd name="csX15" fmla="*/ 526969 w 1071814"/>
                <a:gd name="csY15" fmla="*/ 234123 h 1243040"/>
                <a:gd name="csX16" fmla="*/ 383490 w 1071814"/>
                <a:gd name="csY16" fmla="*/ 265251 h 1243040"/>
                <a:gd name="csX17" fmla="*/ 340898 w 1071814"/>
                <a:gd name="csY17" fmla="*/ 338221 h 1243040"/>
                <a:gd name="csX18" fmla="*/ 386366 w 1071814"/>
                <a:gd name="csY18" fmla="*/ 414450 h 1243040"/>
                <a:gd name="csX19" fmla="*/ 706745 w 1071814"/>
                <a:gd name="csY19" fmla="*/ 499452 h 1243040"/>
                <a:gd name="csX20" fmla="*/ 981576 w 1071814"/>
                <a:gd name="csY20" fmla="*/ 629166 h 1243040"/>
                <a:gd name="csX21" fmla="*/ 1071814 w 1071814"/>
                <a:gd name="csY21" fmla="*/ 849084 h 1243040"/>
                <a:gd name="csX22" fmla="*/ 941937 w 1071814"/>
                <a:gd name="csY22" fmla="*/ 1133121 h 1243040"/>
                <a:gd name="csX23" fmla="*/ 540881 w 1071814"/>
                <a:gd name="csY23" fmla="*/ 1243041 h 1243040"/>
                <a:gd name="csX24" fmla="*/ 132131 w 1071814"/>
                <a:gd name="csY24" fmla="*/ 1126523 h 1243040"/>
                <a:gd name="csX25" fmla="*/ 0 w 1071814"/>
                <a:gd name="csY25" fmla="*/ 829677 h 1243040"/>
                <a:gd name="csX26" fmla="*/ 310818 w 1071814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4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5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7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7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8" y="1243041"/>
                    <a:pt x="219803" y="1204227"/>
                    <a:pt x="132131" y="1126523"/>
                  </a:cubicBezTo>
                  <a:cubicBezTo>
                    <a:pt x="44070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8" name="Freeform 11">
              <a:extLst>
                <a:ext uri="{FF2B5EF4-FFF2-40B4-BE49-F238E27FC236}">
                  <a16:creationId xmlns:a16="http://schemas.microsoft.com/office/drawing/2014/main" id="{86342BFE-99C6-51E4-6F1A-17F10FEC059C}"/>
                </a:ext>
              </a:extLst>
            </xdr:cNvPr>
            <xdr:cNvSpPr/>
          </xdr:nvSpPr>
          <xdr:spPr>
            <a:xfrm>
              <a:off x="6687187" y="3529856"/>
              <a:ext cx="1071813" cy="1243040"/>
            </a:xfrm>
            <a:custGeom>
              <a:avLst/>
              <a:gdLst>
                <a:gd name="csX0" fmla="*/ 310896 w 1071813"/>
                <a:gd name="csY0" fmla="*/ 829832 h 1243040"/>
                <a:gd name="csX1" fmla="*/ 353100 w 1071813"/>
                <a:gd name="csY1" fmla="*/ 945652 h 1243040"/>
                <a:gd name="csX2" fmla="*/ 564820 w 1071813"/>
                <a:gd name="csY2" fmla="*/ 1006822 h 1243040"/>
                <a:gd name="csX3" fmla="*/ 708688 w 1071813"/>
                <a:gd name="csY3" fmla="*/ 980040 h 1243040"/>
                <a:gd name="csX4" fmla="*/ 762239 w 1071813"/>
                <a:gd name="csY4" fmla="*/ 899386 h 1243040"/>
                <a:gd name="csX5" fmla="*/ 718947 w 1071813"/>
                <a:gd name="csY5" fmla="*/ 821293 h 1243040"/>
                <a:gd name="csX6" fmla="*/ 398569 w 1071813"/>
                <a:gd name="csY6" fmla="*/ 728917 h 1243040"/>
                <a:gd name="csX7" fmla="*/ 117519 w 1071813"/>
                <a:gd name="csY7" fmla="*/ 605413 h 1243040"/>
                <a:gd name="csX8" fmla="*/ 35675 w 1071813"/>
                <a:gd name="csY8" fmla="*/ 395044 h 1243040"/>
                <a:gd name="csX9" fmla="*/ 163376 w 1071813"/>
                <a:gd name="csY9" fmla="*/ 116518 h 1243040"/>
                <a:gd name="csX10" fmla="*/ 522616 w 1071813"/>
                <a:gd name="csY10" fmla="*/ 0 h 1243040"/>
                <a:gd name="csX11" fmla="*/ 880768 w 1071813"/>
                <a:gd name="csY11" fmla="*/ 87563 h 1243040"/>
                <a:gd name="csX12" fmla="*/ 1039636 w 1071813"/>
                <a:gd name="csY12" fmla="*/ 389920 h 1243040"/>
                <a:gd name="csX13" fmla="*/ 733248 w 1071813"/>
                <a:gd name="csY13" fmla="*/ 389920 h 1243040"/>
                <a:gd name="csX14" fmla="*/ 699827 w 1071813"/>
                <a:gd name="csY14" fmla="*/ 296457 h 1243040"/>
                <a:gd name="csX15" fmla="*/ 526969 w 1071813"/>
                <a:gd name="csY15" fmla="*/ 234123 h 1243040"/>
                <a:gd name="csX16" fmla="*/ 383490 w 1071813"/>
                <a:gd name="csY16" fmla="*/ 265251 h 1243040"/>
                <a:gd name="csX17" fmla="*/ 340898 w 1071813"/>
                <a:gd name="csY17" fmla="*/ 338221 h 1243040"/>
                <a:gd name="csX18" fmla="*/ 386366 w 1071813"/>
                <a:gd name="csY18" fmla="*/ 414450 h 1243040"/>
                <a:gd name="csX19" fmla="*/ 706745 w 1071813"/>
                <a:gd name="csY19" fmla="*/ 499452 h 1243040"/>
                <a:gd name="csX20" fmla="*/ 981576 w 1071813"/>
                <a:gd name="csY20" fmla="*/ 629166 h 1243040"/>
                <a:gd name="csX21" fmla="*/ 1071814 w 1071813"/>
                <a:gd name="csY21" fmla="*/ 849084 h 1243040"/>
                <a:gd name="csX22" fmla="*/ 941937 w 1071813"/>
                <a:gd name="csY22" fmla="*/ 1133121 h 1243040"/>
                <a:gd name="csX23" fmla="*/ 540881 w 1071813"/>
                <a:gd name="csY23" fmla="*/ 1243041 h 1243040"/>
                <a:gd name="csX24" fmla="*/ 132131 w 1071813"/>
                <a:gd name="csY24" fmla="*/ 1126523 h 1243040"/>
                <a:gd name="csX25" fmla="*/ 0 w 1071813"/>
                <a:gd name="csY25" fmla="*/ 829677 h 1243040"/>
                <a:gd name="csX26" fmla="*/ 310818 w 1071813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3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4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6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6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7" y="1243041"/>
                    <a:pt x="219803" y="1204227"/>
                    <a:pt x="132131" y="1126523"/>
                  </a:cubicBezTo>
                  <a:cubicBezTo>
                    <a:pt x="44069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9" name="Freeform 12">
              <a:extLst>
                <a:ext uri="{FF2B5EF4-FFF2-40B4-BE49-F238E27FC236}">
                  <a16:creationId xmlns:a16="http://schemas.microsoft.com/office/drawing/2014/main" id="{8CD96292-5321-E884-1FD9-58780FD96194}"/>
                </a:ext>
              </a:extLst>
            </xdr:cNvPr>
            <xdr:cNvSpPr/>
          </xdr:nvSpPr>
          <xdr:spPr>
            <a:xfrm>
              <a:off x="7988442" y="3155926"/>
              <a:ext cx="1054714" cy="1577457"/>
            </a:xfrm>
            <a:custGeom>
              <a:avLst/>
              <a:gdLst>
                <a:gd name="csX0" fmla="*/ 642933 w 1054714"/>
                <a:gd name="csY0" fmla="*/ 377267 h 1577457"/>
                <a:gd name="csX1" fmla="*/ 839652 w 1054714"/>
                <a:gd name="csY1" fmla="*/ 414994 h 1577457"/>
                <a:gd name="csX2" fmla="*/ 984996 w 1054714"/>
                <a:gd name="csY2" fmla="*/ 529726 h 1577457"/>
                <a:gd name="csX3" fmla="*/ 1044066 w 1054714"/>
                <a:gd name="csY3" fmla="*/ 664564 h 1577457"/>
                <a:gd name="csX4" fmla="*/ 1054714 w 1054714"/>
                <a:gd name="csY4" fmla="*/ 890304 h 1577457"/>
                <a:gd name="csX5" fmla="*/ 1054714 w 1054714"/>
                <a:gd name="csY5" fmla="*/ 1577458 h 1577457"/>
                <a:gd name="csX6" fmla="*/ 741720 w 1054714"/>
                <a:gd name="csY6" fmla="*/ 1577458 h 1577457"/>
                <a:gd name="csX7" fmla="*/ 741720 w 1054714"/>
                <a:gd name="csY7" fmla="*/ 865696 h 1577457"/>
                <a:gd name="csX8" fmla="*/ 709776 w 1054714"/>
                <a:gd name="csY8" fmla="*/ 713237 h 1577457"/>
                <a:gd name="csX9" fmla="*/ 551219 w 1054714"/>
                <a:gd name="csY9" fmla="*/ 631495 h 1577457"/>
                <a:gd name="csX10" fmla="*/ 367712 w 1054714"/>
                <a:gd name="csY10" fmla="*/ 712460 h 1577457"/>
                <a:gd name="csX11" fmla="*/ 305300 w 1054714"/>
                <a:gd name="csY11" fmla="*/ 944099 h 1577457"/>
                <a:gd name="csX12" fmla="*/ 305300 w 1054714"/>
                <a:gd name="csY12" fmla="*/ 1577380 h 1577457"/>
                <a:gd name="csX13" fmla="*/ 0 w 1054714"/>
                <a:gd name="csY13" fmla="*/ 1577380 h 1577457"/>
                <a:gd name="csX14" fmla="*/ 0 w 1054714"/>
                <a:gd name="csY14" fmla="*/ 0 h 1577457"/>
                <a:gd name="csX15" fmla="*/ 305300 w 1054714"/>
                <a:gd name="csY15" fmla="*/ 0 h 1577457"/>
                <a:gd name="csX16" fmla="*/ 305300 w 1054714"/>
                <a:gd name="csY16" fmla="*/ 559613 h 1577457"/>
                <a:gd name="csX17" fmla="*/ 459038 w 1054714"/>
                <a:gd name="csY17" fmla="*/ 417400 h 1577457"/>
                <a:gd name="csX18" fmla="*/ 642855 w 1054714"/>
                <a:gd name="csY18" fmla="*/ 377112 h 1577457"/>
                <a:gd name="csX19" fmla="*/ 642855 w 1054714"/>
                <a:gd name="csY19" fmla="*/ 377112 h 157745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</a:cxnLst>
              <a:rect l="l" t="t" r="r" b="b"/>
              <a:pathLst>
                <a:path w="1054714" h="1577457">
                  <a:moveTo>
                    <a:pt x="642933" y="377267"/>
                  </a:moveTo>
                  <a:cubicBezTo>
                    <a:pt x="715216" y="377267"/>
                    <a:pt x="780893" y="389765"/>
                    <a:pt x="839652" y="414994"/>
                  </a:cubicBezTo>
                  <a:cubicBezTo>
                    <a:pt x="898723" y="439912"/>
                    <a:pt x="947145" y="478027"/>
                    <a:pt x="984996" y="529726"/>
                  </a:cubicBezTo>
                  <a:cubicBezTo>
                    <a:pt x="1017252" y="573353"/>
                    <a:pt x="1036760" y="618376"/>
                    <a:pt x="1044066" y="664564"/>
                  </a:cubicBezTo>
                  <a:cubicBezTo>
                    <a:pt x="1051062" y="710753"/>
                    <a:pt x="1054714" y="785896"/>
                    <a:pt x="1054714" y="890304"/>
                  </a:cubicBezTo>
                  <a:lnTo>
                    <a:pt x="1054714" y="1577458"/>
                  </a:lnTo>
                  <a:lnTo>
                    <a:pt x="741720" y="1577458"/>
                  </a:lnTo>
                  <a:lnTo>
                    <a:pt x="741720" y="865696"/>
                  </a:lnTo>
                  <a:cubicBezTo>
                    <a:pt x="741720" y="802663"/>
                    <a:pt x="731072" y="751740"/>
                    <a:pt x="709776" y="713237"/>
                  </a:cubicBezTo>
                  <a:cubicBezTo>
                    <a:pt x="681873" y="658665"/>
                    <a:pt x="629020" y="631495"/>
                    <a:pt x="551219" y="631495"/>
                  </a:cubicBezTo>
                  <a:cubicBezTo>
                    <a:pt x="473417" y="631495"/>
                    <a:pt x="409605" y="658587"/>
                    <a:pt x="367712" y="712460"/>
                  </a:cubicBezTo>
                  <a:cubicBezTo>
                    <a:pt x="326207" y="766722"/>
                    <a:pt x="305300" y="843650"/>
                    <a:pt x="305300" y="944099"/>
                  </a:cubicBezTo>
                  <a:lnTo>
                    <a:pt x="305300" y="1577380"/>
                  </a:lnTo>
                  <a:lnTo>
                    <a:pt x="0" y="1577380"/>
                  </a:lnTo>
                  <a:lnTo>
                    <a:pt x="0" y="0"/>
                  </a:lnTo>
                  <a:lnTo>
                    <a:pt x="305300" y="0"/>
                  </a:lnTo>
                  <a:lnTo>
                    <a:pt x="305300" y="559613"/>
                  </a:lnTo>
                  <a:cubicBezTo>
                    <a:pt x="349680" y="491456"/>
                    <a:pt x="400745" y="444182"/>
                    <a:pt x="459038" y="417400"/>
                  </a:cubicBezTo>
                  <a:cubicBezTo>
                    <a:pt x="517409" y="390619"/>
                    <a:pt x="578655" y="377112"/>
                    <a:pt x="642855" y="377112"/>
                  </a:cubicBezTo>
                  <a:lnTo>
                    <a:pt x="642855" y="377112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0" name="Freeform 13">
              <a:extLst>
                <a:ext uri="{FF2B5EF4-FFF2-40B4-BE49-F238E27FC236}">
                  <a16:creationId xmlns:a16="http://schemas.microsoft.com/office/drawing/2014/main" id="{18F48365-4146-6056-E879-E15FA665444C}"/>
                </a:ext>
              </a:extLst>
            </xdr:cNvPr>
            <xdr:cNvSpPr/>
          </xdr:nvSpPr>
          <xdr:spPr>
            <a:xfrm>
              <a:off x="9183682" y="3238289"/>
              <a:ext cx="831180" cy="1511917"/>
            </a:xfrm>
            <a:custGeom>
              <a:avLst/>
              <a:gdLst>
                <a:gd name="csX0" fmla="*/ 831181 w 831180"/>
                <a:gd name="csY0" fmla="*/ 551384 h 1511917"/>
                <a:gd name="csX1" fmla="*/ 831181 w 831180"/>
                <a:gd name="csY1" fmla="*/ 324403 h 1511917"/>
                <a:gd name="csX2" fmla="*/ 493470 w 831180"/>
                <a:gd name="csY2" fmla="*/ 324403 h 1511917"/>
                <a:gd name="csX3" fmla="*/ 493470 w 831180"/>
                <a:gd name="csY3" fmla="*/ 0 h 1511917"/>
                <a:gd name="csX4" fmla="*/ 199051 w 831180"/>
                <a:gd name="csY4" fmla="*/ 0 h 1511917"/>
                <a:gd name="csX5" fmla="*/ 199051 w 831180"/>
                <a:gd name="csY5" fmla="*/ 324403 h 1511917"/>
                <a:gd name="csX6" fmla="*/ 0 w 831180"/>
                <a:gd name="csY6" fmla="*/ 324403 h 1511917"/>
                <a:gd name="csX7" fmla="*/ 0 w 831180"/>
                <a:gd name="csY7" fmla="*/ 551384 h 1511917"/>
                <a:gd name="csX8" fmla="*/ 199051 w 831180"/>
                <a:gd name="csY8" fmla="*/ 551384 h 1511917"/>
                <a:gd name="csX9" fmla="*/ 199051 w 831180"/>
                <a:gd name="csY9" fmla="*/ 996575 h 1511917"/>
                <a:gd name="csX10" fmla="*/ 201228 w 831180"/>
                <a:gd name="csY10" fmla="*/ 1184199 h 1511917"/>
                <a:gd name="csX11" fmla="*/ 246619 w 831180"/>
                <a:gd name="csY11" fmla="*/ 1346906 h 1511917"/>
                <a:gd name="csX12" fmla="*/ 385744 w 831180"/>
                <a:gd name="csY12" fmla="*/ 1470643 h 1511917"/>
                <a:gd name="csX13" fmla="*/ 593578 w 831180"/>
                <a:gd name="csY13" fmla="*/ 1511630 h 1511917"/>
                <a:gd name="csX14" fmla="*/ 831181 w 831180"/>
                <a:gd name="csY14" fmla="*/ 1491680 h 1511917"/>
                <a:gd name="csX15" fmla="*/ 831181 w 831180"/>
                <a:gd name="csY15" fmla="*/ 1247465 h 1511917"/>
                <a:gd name="csX16" fmla="*/ 641689 w 831180"/>
                <a:gd name="csY16" fmla="*/ 1256004 h 1511917"/>
                <a:gd name="csX17" fmla="*/ 517253 w 831180"/>
                <a:gd name="csY17" fmla="*/ 1189090 h 1511917"/>
                <a:gd name="csX18" fmla="*/ 495102 w 831180"/>
                <a:gd name="csY18" fmla="*/ 1101993 h 1511917"/>
                <a:gd name="csX19" fmla="*/ 493470 w 831180"/>
                <a:gd name="csY19" fmla="*/ 979342 h 1511917"/>
                <a:gd name="csX20" fmla="*/ 493470 w 831180"/>
                <a:gd name="csY20" fmla="*/ 551384 h 1511917"/>
                <a:gd name="csX21" fmla="*/ 831181 w 831180"/>
                <a:gd name="csY21" fmla="*/ 551384 h 151191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</a:cxnLst>
              <a:rect l="l" t="t" r="r" b="b"/>
              <a:pathLst>
                <a:path w="831180" h="1511917">
                  <a:moveTo>
                    <a:pt x="831181" y="551384"/>
                  </a:moveTo>
                  <a:lnTo>
                    <a:pt x="831181" y="324403"/>
                  </a:lnTo>
                  <a:lnTo>
                    <a:pt x="493470" y="324403"/>
                  </a:lnTo>
                  <a:lnTo>
                    <a:pt x="493470" y="0"/>
                  </a:lnTo>
                  <a:lnTo>
                    <a:pt x="199051" y="0"/>
                  </a:lnTo>
                  <a:lnTo>
                    <a:pt x="199051" y="324403"/>
                  </a:lnTo>
                  <a:lnTo>
                    <a:pt x="0" y="324403"/>
                  </a:lnTo>
                  <a:lnTo>
                    <a:pt x="0" y="551384"/>
                  </a:lnTo>
                  <a:lnTo>
                    <a:pt x="199051" y="551384"/>
                  </a:lnTo>
                  <a:lnTo>
                    <a:pt x="199051" y="996575"/>
                  </a:lnTo>
                  <a:cubicBezTo>
                    <a:pt x="199051" y="1066595"/>
                    <a:pt x="199751" y="1129007"/>
                    <a:pt x="201228" y="1184199"/>
                  </a:cubicBezTo>
                  <a:cubicBezTo>
                    <a:pt x="202704" y="1239315"/>
                    <a:pt x="217938" y="1293576"/>
                    <a:pt x="246619" y="1346906"/>
                  </a:cubicBezTo>
                  <a:cubicBezTo>
                    <a:pt x="278407" y="1403884"/>
                    <a:pt x="324731" y="1445026"/>
                    <a:pt x="385744" y="1470643"/>
                  </a:cubicBezTo>
                  <a:cubicBezTo>
                    <a:pt x="446758" y="1496260"/>
                    <a:pt x="516010" y="1509845"/>
                    <a:pt x="593578" y="1511630"/>
                  </a:cubicBezTo>
                  <a:cubicBezTo>
                    <a:pt x="671147" y="1513415"/>
                    <a:pt x="750348" y="1506895"/>
                    <a:pt x="831181" y="1491680"/>
                  </a:cubicBezTo>
                  <a:lnTo>
                    <a:pt x="831181" y="1247465"/>
                  </a:lnTo>
                  <a:cubicBezTo>
                    <a:pt x="761773" y="1256703"/>
                    <a:pt x="698739" y="1259653"/>
                    <a:pt x="641689" y="1256004"/>
                  </a:cubicBezTo>
                  <a:cubicBezTo>
                    <a:pt x="584640" y="1252356"/>
                    <a:pt x="543213" y="1230077"/>
                    <a:pt x="517253" y="1189090"/>
                  </a:cubicBezTo>
                  <a:cubicBezTo>
                    <a:pt x="503419" y="1167510"/>
                    <a:pt x="496190" y="1138477"/>
                    <a:pt x="495102" y="1101993"/>
                  </a:cubicBezTo>
                  <a:cubicBezTo>
                    <a:pt x="494014" y="1065741"/>
                    <a:pt x="493470" y="1024676"/>
                    <a:pt x="493470" y="979342"/>
                  </a:cubicBezTo>
                  <a:lnTo>
                    <a:pt x="493470" y="551384"/>
                  </a:lnTo>
                  <a:lnTo>
                    <a:pt x="831181" y="551384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82550</xdr:rowOff>
    </xdr:from>
    <xdr:to>
      <xdr:col>1</xdr:col>
      <xdr:colOff>1536700</xdr:colOff>
      <xdr:row>2</xdr:row>
      <xdr:rowOff>99950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6647442-F7F1-474A-BFC9-886714ADDB7C}"/>
            </a:ext>
          </a:extLst>
        </xdr:cNvPr>
        <xdr:cNvGrpSpPr>
          <a:grpSpLocks noChangeAspect="1"/>
        </xdr:cNvGrpSpPr>
      </xdr:nvGrpSpPr>
      <xdr:grpSpPr>
        <a:xfrm>
          <a:off x="131536" y="82550"/>
          <a:ext cx="1504950" cy="380257"/>
          <a:chOff x="3695979" y="3153442"/>
          <a:chExt cx="6318883" cy="1619454"/>
        </a:xfrm>
      </xdr:grpSpPr>
      <xdr:sp macro="" textlink="">
        <xdr:nvSpPr>
          <xdr:cNvPr id="3" name="Freeform 6">
            <a:extLst>
              <a:ext uri="{FF2B5EF4-FFF2-40B4-BE49-F238E27FC236}">
                <a16:creationId xmlns:a16="http://schemas.microsoft.com/office/drawing/2014/main" id="{7773A984-0433-36F6-CC0D-3FEDD8D08A8F}"/>
              </a:ext>
            </a:extLst>
          </xdr:cNvPr>
          <xdr:cNvSpPr/>
        </xdr:nvSpPr>
        <xdr:spPr>
          <a:xfrm>
            <a:off x="3695979" y="3153442"/>
            <a:ext cx="1089379" cy="1583667"/>
          </a:xfrm>
          <a:custGeom>
            <a:avLst/>
            <a:gdLst>
              <a:gd name="csX0" fmla="*/ 78 w 1089379"/>
              <a:gd name="csY0" fmla="*/ 0 h 1583667"/>
              <a:gd name="csX1" fmla="*/ 302035 w 1089379"/>
              <a:gd name="csY1" fmla="*/ 0 h 1583667"/>
              <a:gd name="csX2" fmla="*/ 302035 w 1089379"/>
              <a:gd name="csY2" fmla="*/ 857390 h 1583667"/>
              <a:gd name="csX3" fmla="*/ 689956 w 1089379"/>
              <a:gd name="csY3" fmla="*/ 413829 h 1583667"/>
              <a:gd name="csX4" fmla="*/ 1073135 w 1089379"/>
              <a:gd name="csY4" fmla="*/ 413829 h 1583667"/>
              <a:gd name="csX5" fmla="*/ 651327 w 1089379"/>
              <a:gd name="csY5" fmla="*/ 851956 h 1583667"/>
              <a:gd name="csX6" fmla="*/ 1089380 w 1089379"/>
              <a:gd name="csY6" fmla="*/ 1583590 h 1583667"/>
              <a:gd name="csX7" fmla="*/ 714983 w 1089379"/>
              <a:gd name="csY7" fmla="*/ 1583590 h 1583667"/>
              <a:gd name="csX8" fmla="*/ 429969 w 1089379"/>
              <a:gd name="csY8" fmla="*/ 1081887 h 1583667"/>
              <a:gd name="csX9" fmla="*/ 302657 w 1089379"/>
              <a:gd name="csY9" fmla="*/ 1213775 h 1583667"/>
              <a:gd name="csX10" fmla="*/ 302657 w 1089379"/>
              <a:gd name="csY10" fmla="*/ 1583668 h 1583667"/>
              <a:gd name="csX11" fmla="*/ 699 w 1089379"/>
              <a:gd name="csY11" fmla="*/ 1583668 h 1583667"/>
              <a:gd name="csX12" fmla="*/ 699 w 1089379"/>
              <a:gd name="csY12" fmla="*/ 78 h 1583667"/>
              <a:gd name="csX13" fmla="*/ 0 w 1089379"/>
              <a:gd name="csY13" fmla="*/ 78 h 158366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  <a:cxn ang="0">
                <a:pos x="csX10" y="csY10"/>
              </a:cxn>
              <a:cxn ang="0">
                <a:pos x="csX11" y="csY11"/>
              </a:cxn>
              <a:cxn ang="0">
                <a:pos x="csX12" y="csY12"/>
              </a:cxn>
              <a:cxn ang="0">
                <a:pos x="csX13" y="csY13"/>
              </a:cxn>
            </a:cxnLst>
            <a:rect l="l" t="t" r="r" b="b"/>
            <a:pathLst>
              <a:path w="1089379" h="1583667">
                <a:moveTo>
                  <a:pt x="78" y="0"/>
                </a:moveTo>
                <a:lnTo>
                  <a:pt x="302035" y="0"/>
                </a:lnTo>
                <a:lnTo>
                  <a:pt x="302035" y="857390"/>
                </a:lnTo>
                <a:lnTo>
                  <a:pt x="689956" y="413829"/>
                </a:lnTo>
                <a:lnTo>
                  <a:pt x="1073135" y="413829"/>
                </a:lnTo>
                <a:lnTo>
                  <a:pt x="651327" y="851956"/>
                </a:lnTo>
                <a:lnTo>
                  <a:pt x="1089380" y="1583590"/>
                </a:lnTo>
                <a:lnTo>
                  <a:pt x="714983" y="1583590"/>
                </a:lnTo>
                <a:lnTo>
                  <a:pt x="429969" y="1081887"/>
                </a:lnTo>
                <a:lnTo>
                  <a:pt x="302657" y="1213775"/>
                </a:lnTo>
                <a:lnTo>
                  <a:pt x="302657" y="1583668"/>
                </a:lnTo>
                <a:lnTo>
                  <a:pt x="699" y="1583668"/>
                </a:lnTo>
                <a:lnTo>
                  <a:pt x="699" y="78"/>
                </a:lnTo>
                <a:lnTo>
                  <a:pt x="0" y="78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" name="Freeform 7">
            <a:extLst>
              <a:ext uri="{FF2B5EF4-FFF2-40B4-BE49-F238E27FC236}">
                <a16:creationId xmlns:a16="http://schemas.microsoft.com/office/drawing/2014/main" id="{B2C53395-F0BF-731D-C25B-16102122C862}"/>
              </a:ext>
            </a:extLst>
          </xdr:cNvPr>
          <xdr:cNvSpPr/>
        </xdr:nvSpPr>
        <xdr:spPr>
          <a:xfrm>
            <a:off x="4939718" y="3564477"/>
            <a:ext cx="312061" cy="1172477"/>
          </a:xfrm>
          <a:custGeom>
            <a:avLst/>
            <a:gdLst>
              <a:gd name="csX0" fmla="*/ 312062 w 312061"/>
              <a:gd name="csY0" fmla="*/ 0 h 1172477"/>
              <a:gd name="csX1" fmla="*/ 312062 w 312061"/>
              <a:gd name="csY1" fmla="*/ 1172478 h 1172477"/>
              <a:gd name="csX2" fmla="*/ 0 w 312061"/>
              <a:gd name="csY2" fmla="*/ 1172478 h 1172477"/>
              <a:gd name="csX3" fmla="*/ 0 w 312061"/>
              <a:gd name="csY3" fmla="*/ 311750 h 1172477"/>
              <a:gd name="csX4" fmla="*/ 312062 w 312061"/>
              <a:gd name="csY4" fmla="*/ 0 h 117247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312061" h="1172477">
                <a:moveTo>
                  <a:pt x="312062" y="0"/>
                </a:moveTo>
                <a:lnTo>
                  <a:pt x="312062" y="1172478"/>
                </a:lnTo>
                <a:lnTo>
                  <a:pt x="0" y="1172478"/>
                </a:lnTo>
                <a:lnTo>
                  <a:pt x="0" y="311750"/>
                </a:lnTo>
                <a:lnTo>
                  <a:pt x="312062" y="0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5" name="Freeform 8">
            <a:extLst>
              <a:ext uri="{FF2B5EF4-FFF2-40B4-BE49-F238E27FC236}">
                <a16:creationId xmlns:a16="http://schemas.microsoft.com/office/drawing/2014/main" id="{F7DBEA07-BC3B-7559-8C50-DB73217E89EC}"/>
              </a:ext>
            </a:extLst>
          </xdr:cNvPr>
          <xdr:cNvSpPr/>
        </xdr:nvSpPr>
        <xdr:spPr>
          <a:xfrm>
            <a:off x="4687970" y="3154063"/>
            <a:ext cx="768379" cy="767420"/>
          </a:xfrm>
          <a:custGeom>
            <a:avLst/>
            <a:gdLst>
              <a:gd name="csX0" fmla="*/ 768302 w 768379"/>
              <a:gd name="csY0" fmla="*/ 0 h 767420"/>
              <a:gd name="csX1" fmla="*/ 375096 w 768379"/>
              <a:gd name="csY1" fmla="*/ 396907 h 767420"/>
              <a:gd name="csX2" fmla="*/ 364370 w 768379"/>
              <a:gd name="csY2" fmla="*/ 407697 h 767420"/>
              <a:gd name="csX3" fmla="*/ 251748 w 768379"/>
              <a:gd name="csY3" fmla="*/ 521420 h 767420"/>
              <a:gd name="csX4" fmla="*/ 157002 w 768379"/>
              <a:gd name="csY4" fmla="*/ 617057 h 767420"/>
              <a:gd name="csX5" fmla="*/ 8083 w 768379"/>
              <a:gd name="csY5" fmla="*/ 767420 h 767420"/>
              <a:gd name="csX6" fmla="*/ 157002 w 768379"/>
              <a:gd name="csY6" fmla="*/ 540439 h 767420"/>
              <a:gd name="csX7" fmla="*/ 242810 w 768379"/>
              <a:gd name="csY7" fmla="*/ 396907 h 767420"/>
              <a:gd name="csX8" fmla="*/ 0 w 768379"/>
              <a:gd name="csY8" fmla="*/ 0 h 767420"/>
              <a:gd name="csX9" fmla="*/ 768379 w 768379"/>
              <a:gd name="csY9" fmla="*/ 0 h 767420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</a:cxnLst>
            <a:rect l="l" t="t" r="r" b="b"/>
            <a:pathLst>
              <a:path w="768379" h="767420">
                <a:moveTo>
                  <a:pt x="768302" y="0"/>
                </a:moveTo>
                <a:lnTo>
                  <a:pt x="375096" y="396907"/>
                </a:lnTo>
                <a:lnTo>
                  <a:pt x="364370" y="407697"/>
                </a:lnTo>
                <a:lnTo>
                  <a:pt x="251748" y="521420"/>
                </a:lnTo>
                <a:lnTo>
                  <a:pt x="157002" y="617057"/>
                </a:lnTo>
                <a:lnTo>
                  <a:pt x="8083" y="767420"/>
                </a:lnTo>
                <a:cubicBezTo>
                  <a:pt x="65599" y="680090"/>
                  <a:pt x="115576" y="605257"/>
                  <a:pt x="157002" y="540439"/>
                </a:cubicBezTo>
                <a:cubicBezTo>
                  <a:pt x="191901" y="486100"/>
                  <a:pt x="220658" y="438670"/>
                  <a:pt x="242810" y="396907"/>
                </a:cubicBezTo>
                <a:cubicBezTo>
                  <a:pt x="352634" y="189565"/>
                  <a:pt x="298538" y="118226"/>
                  <a:pt x="0" y="0"/>
                </a:cubicBezTo>
                <a:lnTo>
                  <a:pt x="768379" y="0"/>
                </a:lnTo>
                <a:close/>
              </a:path>
            </a:pathLst>
          </a:custGeom>
          <a:solidFill>
            <a:srgbClr val="FCD00E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grpSp>
        <xdr:nvGrpSpPr>
          <xdr:cNvPr id="6" name="Graphic 4">
            <a:extLst>
              <a:ext uri="{FF2B5EF4-FFF2-40B4-BE49-F238E27FC236}">
                <a16:creationId xmlns:a16="http://schemas.microsoft.com/office/drawing/2014/main" id="{ACA321C9-111A-7DEE-B67B-2FEB781A8799}"/>
              </a:ext>
            </a:extLst>
          </xdr:cNvPr>
          <xdr:cNvGrpSpPr/>
        </xdr:nvGrpSpPr>
        <xdr:grpSpPr>
          <a:xfrm>
            <a:off x="5460469" y="3155926"/>
            <a:ext cx="4554393" cy="1616970"/>
            <a:chOff x="5460469" y="3155926"/>
            <a:chExt cx="4554393" cy="1616970"/>
          </a:xfrm>
          <a:solidFill>
            <a:srgbClr val="3B54A4"/>
          </a:solidFill>
        </xdr:grpSpPr>
        <xdr:sp macro="" textlink="">
          <xdr:nvSpPr>
            <xdr:cNvPr id="7" name="Freeform 10">
              <a:extLst>
                <a:ext uri="{FF2B5EF4-FFF2-40B4-BE49-F238E27FC236}">
                  <a16:creationId xmlns:a16="http://schemas.microsoft.com/office/drawing/2014/main" id="{EE664CF0-A13C-6F85-3E6F-31ACB5ACCC5C}"/>
                </a:ext>
              </a:extLst>
            </xdr:cNvPr>
            <xdr:cNvSpPr/>
          </xdr:nvSpPr>
          <xdr:spPr>
            <a:xfrm>
              <a:off x="5460469" y="3529856"/>
              <a:ext cx="1071814" cy="1243040"/>
            </a:xfrm>
            <a:custGeom>
              <a:avLst/>
              <a:gdLst>
                <a:gd name="csX0" fmla="*/ 310896 w 1071814"/>
                <a:gd name="csY0" fmla="*/ 829832 h 1243040"/>
                <a:gd name="csX1" fmla="*/ 353100 w 1071814"/>
                <a:gd name="csY1" fmla="*/ 945652 h 1243040"/>
                <a:gd name="csX2" fmla="*/ 564820 w 1071814"/>
                <a:gd name="csY2" fmla="*/ 1006822 h 1243040"/>
                <a:gd name="csX3" fmla="*/ 708688 w 1071814"/>
                <a:gd name="csY3" fmla="*/ 980040 h 1243040"/>
                <a:gd name="csX4" fmla="*/ 762239 w 1071814"/>
                <a:gd name="csY4" fmla="*/ 899386 h 1243040"/>
                <a:gd name="csX5" fmla="*/ 718947 w 1071814"/>
                <a:gd name="csY5" fmla="*/ 821293 h 1243040"/>
                <a:gd name="csX6" fmla="*/ 398569 w 1071814"/>
                <a:gd name="csY6" fmla="*/ 728917 h 1243040"/>
                <a:gd name="csX7" fmla="*/ 117519 w 1071814"/>
                <a:gd name="csY7" fmla="*/ 605413 h 1243040"/>
                <a:gd name="csX8" fmla="*/ 35675 w 1071814"/>
                <a:gd name="csY8" fmla="*/ 395044 h 1243040"/>
                <a:gd name="csX9" fmla="*/ 163376 w 1071814"/>
                <a:gd name="csY9" fmla="*/ 116518 h 1243040"/>
                <a:gd name="csX10" fmla="*/ 522616 w 1071814"/>
                <a:gd name="csY10" fmla="*/ 0 h 1243040"/>
                <a:gd name="csX11" fmla="*/ 880768 w 1071814"/>
                <a:gd name="csY11" fmla="*/ 87563 h 1243040"/>
                <a:gd name="csX12" fmla="*/ 1039636 w 1071814"/>
                <a:gd name="csY12" fmla="*/ 389920 h 1243040"/>
                <a:gd name="csX13" fmla="*/ 733248 w 1071814"/>
                <a:gd name="csY13" fmla="*/ 389920 h 1243040"/>
                <a:gd name="csX14" fmla="*/ 699827 w 1071814"/>
                <a:gd name="csY14" fmla="*/ 296457 h 1243040"/>
                <a:gd name="csX15" fmla="*/ 526969 w 1071814"/>
                <a:gd name="csY15" fmla="*/ 234123 h 1243040"/>
                <a:gd name="csX16" fmla="*/ 383490 w 1071814"/>
                <a:gd name="csY16" fmla="*/ 265251 h 1243040"/>
                <a:gd name="csX17" fmla="*/ 340898 w 1071814"/>
                <a:gd name="csY17" fmla="*/ 338221 h 1243040"/>
                <a:gd name="csX18" fmla="*/ 386366 w 1071814"/>
                <a:gd name="csY18" fmla="*/ 414450 h 1243040"/>
                <a:gd name="csX19" fmla="*/ 706745 w 1071814"/>
                <a:gd name="csY19" fmla="*/ 499452 h 1243040"/>
                <a:gd name="csX20" fmla="*/ 981576 w 1071814"/>
                <a:gd name="csY20" fmla="*/ 629166 h 1243040"/>
                <a:gd name="csX21" fmla="*/ 1071814 w 1071814"/>
                <a:gd name="csY21" fmla="*/ 849084 h 1243040"/>
                <a:gd name="csX22" fmla="*/ 941937 w 1071814"/>
                <a:gd name="csY22" fmla="*/ 1133121 h 1243040"/>
                <a:gd name="csX23" fmla="*/ 540881 w 1071814"/>
                <a:gd name="csY23" fmla="*/ 1243041 h 1243040"/>
                <a:gd name="csX24" fmla="*/ 132131 w 1071814"/>
                <a:gd name="csY24" fmla="*/ 1126523 h 1243040"/>
                <a:gd name="csX25" fmla="*/ 0 w 1071814"/>
                <a:gd name="csY25" fmla="*/ 829677 h 1243040"/>
                <a:gd name="csX26" fmla="*/ 310818 w 1071814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4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5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7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7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8" y="1243041"/>
                    <a:pt x="219803" y="1204227"/>
                    <a:pt x="132131" y="1126523"/>
                  </a:cubicBezTo>
                  <a:cubicBezTo>
                    <a:pt x="44070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8" name="Freeform 11">
              <a:extLst>
                <a:ext uri="{FF2B5EF4-FFF2-40B4-BE49-F238E27FC236}">
                  <a16:creationId xmlns:a16="http://schemas.microsoft.com/office/drawing/2014/main" id="{F1C11B55-D132-6B78-198A-8D072AB6A4E2}"/>
                </a:ext>
              </a:extLst>
            </xdr:cNvPr>
            <xdr:cNvSpPr/>
          </xdr:nvSpPr>
          <xdr:spPr>
            <a:xfrm>
              <a:off x="6687187" y="3529856"/>
              <a:ext cx="1071813" cy="1243040"/>
            </a:xfrm>
            <a:custGeom>
              <a:avLst/>
              <a:gdLst>
                <a:gd name="csX0" fmla="*/ 310896 w 1071813"/>
                <a:gd name="csY0" fmla="*/ 829832 h 1243040"/>
                <a:gd name="csX1" fmla="*/ 353100 w 1071813"/>
                <a:gd name="csY1" fmla="*/ 945652 h 1243040"/>
                <a:gd name="csX2" fmla="*/ 564820 w 1071813"/>
                <a:gd name="csY2" fmla="*/ 1006822 h 1243040"/>
                <a:gd name="csX3" fmla="*/ 708688 w 1071813"/>
                <a:gd name="csY3" fmla="*/ 980040 h 1243040"/>
                <a:gd name="csX4" fmla="*/ 762239 w 1071813"/>
                <a:gd name="csY4" fmla="*/ 899386 h 1243040"/>
                <a:gd name="csX5" fmla="*/ 718947 w 1071813"/>
                <a:gd name="csY5" fmla="*/ 821293 h 1243040"/>
                <a:gd name="csX6" fmla="*/ 398569 w 1071813"/>
                <a:gd name="csY6" fmla="*/ 728917 h 1243040"/>
                <a:gd name="csX7" fmla="*/ 117519 w 1071813"/>
                <a:gd name="csY7" fmla="*/ 605413 h 1243040"/>
                <a:gd name="csX8" fmla="*/ 35675 w 1071813"/>
                <a:gd name="csY8" fmla="*/ 395044 h 1243040"/>
                <a:gd name="csX9" fmla="*/ 163376 w 1071813"/>
                <a:gd name="csY9" fmla="*/ 116518 h 1243040"/>
                <a:gd name="csX10" fmla="*/ 522616 w 1071813"/>
                <a:gd name="csY10" fmla="*/ 0 h 1243040"/>
                <a:gd name="csX11" fmla="*/ 880768 w 1071813"/>
                <a:gd name="csY11" fmla="*/ 87563 h 1243040"/>
                <a:gd name="csX12" fmla="*/ 1039636 w 1071813"/>
                <a:gd name="csY12" fmla="*/ 389920 h 1243040"/>
                <a:gd name="csX13" fmla="*/ 733248 w 1071813"/>
                <a:gd name="csY13" fmla="*/ 389920 h 1243040"/>
                <a:gd name="csX14" fmla="*/ 699827 w 1071813"/>
                <a:gd name="csY14" fmla="*/ 296457 h 1243040"/>
                <a:gd name="csX15" fmla="*/ 526969 w 1071813"/>
                <a:gd name="csY15" fmla="*/ 234123 h 1243040"/>
                <a:gd name="csX16" fmla="*/ 383490 w 1071813"/>
                <a:gd name="csY16" fmla="*/ 265251 h 1243040"/>
                <a:gd name="csX17" fmla="*/ 340898 w 1071813"/>
                <a:gd name="csY17" fmla="*/ 338221 h 1243040"/>
                <a:gd name="csX18" fmla="*/ 386366 w 1071813"/>
                <a:gd name="csY18" fmla="*/ 414450 h 1243040"/>
                <a:gd name="csX19" fmla="*/ 706745 w 1071813"/>
                <a:gd name="csY19" fmla="*/ 499452 h 1243040"/>
                <a:gd name="csX20" fmla="*/ 981576 w 1071813"/>
                <a:gd name="csY20" fmla="*/ 629166 h 1243040"/>
                <a:gd name="csX21" fmla="*/ 1071814 w 1071813"/>
                <a:gd name="csY21" fmla="*/ 849084 h 1243040"/>
                <a:gd name="csX22" fmla="*/ 941937 w 1071813"/>
                <a:gd name="csY22" fmla="*/ 1133121 h 1243040"/>
                <a:gd name="csX23" fmla="*/ 540881 w 1071813"/>
                <a:gd name="csY23" fmla="*/ 1243041 h 1243040"/>
                <a:gd name="csX24" fmla="*/ 132131 w 1071813"/>
                <a:gd name="csY24" fmla="*/ 1126523 h 1243040"/>
                <a:gd name="csX25" fmla="*/ 0 w 1071813"/>
                <a:gd name="csY25" fmla="*/ 829677 h 1243040"/>
                <a:gd name="csX26" fmla="*/ 310818 w 1071813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3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4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6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6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7" y="1243041"/>
                    <a:pt x="219803" y="1204227"/>
                    <a:pt x="132131" y="1126523"/>
                  </a:cubicBezTo>
                  <a:cubicBezTo>
                    <a:pt x="44069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9" name="Freeform 12">
              <a:extLst>
                <a:ext uri="{FF2B5EF4-FFF2-40B4-BE49-F238E27FC236}">
                  <a16:creationId xmlns:a16="http://schemas.microsoft.com/office/drawing/2014/main" id="{28D29573-01BF-16A8-CBBD-2ED36AA8732D}"/>
                </a:ext>
              </a:extLst>
            </xdr:cNvPr>
            <xdr:cNvSpPr/>
          </xdr:nvSpPr>
          <xdr:spPr>
            <a:xfrm>
              <a:off x="7988442" y="3155926"/>
              <a:ext cx="1054714" cy="1577457"/>
            </a:xfrm>
            <a:custGeom>
              <a:avLst/>
              <a:gdLst>
                <a:gd name="csX0" fmla="*/ 642933 w 1054714"/>
                <a:gd name="csY0" fmla="*/ 377267 h 1577457"/>
                <a:gd name="csX1" fmla="*/ 839652 w 1054714"/>
                <a:gd name="csY1" fmla="*/ 414994 h 1577457"/>
                <a:gd name="csX2" fmla="*/ 984996 w 1054714"/>
                <a:gd name="csY2" fmla="*/ 529726 h 1577457"/>
                <a:gd name="csX3" fmla="*/ 1044066 w 1054714"/>
                <a:gd name="csY3" fmla="*/ 664564 h 1577457"/>
                <a:gd name="csX4" fmla="*/ 1054714 w 1054714"/>
                <a:gd name="csY4" fmla="*/ 890304 h 1577457"/>
                <a:gd name="csX5" fmla="*/ 1054714 w 1054714"/>
                <a:gd name="csY5" fmla="*/ 1577458 h 1577457"/>
                <a:gd name="csX6" fmla="*/ 741720 w 1054714"/>
                <a:gd name="csY6" fmla="*/ 1577458 h 1577457"/>
                <a:gd name="csX7" fmla="*/ 741720 w 1054714"/>
                <a:gd name="csY7" fmla="*/ 865696 h 1577457"/>
                <a:gd name="csX8" fmla="*/ 709776 w 1054714"/>
                <a:gd name="csY8" fmla="*/ 713237 h 1577457"/>
                <a:gd name="csX9" fmla="*/ 551219 w 1054714"/>
                <a:gd name="csY9" fmla="*/ 631495 h 1577457"/>
                <a:gd name="csX10" fmla="*/ 367712 w 1054714"/>
                <a:gd name="csY10" fmla="*/ 712460 h 1577457"/>
                <a:gd name="csX11" fmla="*/ 305300 w 1054714"/>
                <a:gd name="csY11" fmla="*/ 944099 h 1577457"/>
                <a:gd name="csX12" fmla="*/ 305300 w 1054714"/>
                <a:gd name="csY12" fmla="*/ 1577380 h 1577457"/>
                <a:gd name="csX13" fmla="*/ 0 w 1054714"/>
                <a:gd name="csY13" fmla="*/ 1577380 h 1577457"/>
                <a:gd name="csX14" fmla="*/ 0 w 1054714"/>
                <a:gd name="csY14" fmla="*/ 0 h 1577457"/>
                <a:gd name="csX15" fmla="*/ 305300 w 1054714"/>
                <a:gd name="csY15" fmla="*/ 0 h 1577457"/>
                <a:gd name="csX16" fmla="*/ 305300 w 1054714"/>
                <a:gd name="csY16" fmla="*/ 559613 h 1577457"/>
                <a:gd name="csX17" fmla="*/ 459038 w 1054714"/>
                <a:gd name="csY17" fmla="*/ 417400 h 1577457"/>
                <a:gd name="csX18" fmla="*/ 642855 w 1054714"/>
                <a:gd name="csY18" fmla="*/ 377112 h 1577457"/>
                <a:gd name="csX19" fmla="*/ 642855 w 1054714"/>
                <a:gd name="csY19" fmla="*/ 377112 h 157745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</a:cxnLst>
              <a:rect l="l" t="t" r="r" b="b"/>
              <a:pathLst>
                <a:path w="1054714" h="1577457">
                  <a:moveTo>
                    <a:pt x="642933" y="377267"/>
                  </a:moveTo>
                  <a:cubicBezTo>
                    <a:pt x="715216" y="377267"/>
                    <a:pt x="780893" y="389765"/>
                    <a:pt x="839652" y="414994"/>
                  </a:cubicBezTo>
                  <a:cubicBezTo>
                    <a:pt x="898723" y="439912"/>
                    <a:pt x="947145" y="478027"/>
                    <a:pt x="984996" y="529726"/>
                  </a:cubicBezTo>
                  <a:cubicBezTo>
                    <a:pt x="1017252" y="573353"/>
                    <a:pt x="1036760" y="618376"/>
                    <a:pt x="1044066" y="664564"/>
                  </a:cubicBezTo>
                  <a:cubicBezTo>
                    <a:pt x="1051062" y="710753"/>
                    <a:pt x="1054714" y="785896"/>
                    <a:pt x="1054714" y="890304"/>
                  </a:cubicBezTo>
                  <a:lnTo>
                    <a:pt x="1054714" y="1577458"/>
                  </a:lnTo>
                  <a:lnTo>
                    <a:pt x="741720" y="1577458"/>
                  </a:lnTo>
                  <a:lnTo>
                    <a:pt x="741720" y="865696"/>
                  </a:lnTo>
                  <a:cubicBezTo>
                    <a:pt x="741720" y="802663"/>
                    <a:pt x="731072" y="751740"/>
                    <a:pt x="709776" y="713237"/>
                  </a:cubicBezTo>
                  <a:cubicBezTo>
                    <a:pt x="681873" y="658665"/>
                    <a:pt x="629020" y="631495"/>
                    <a:pt x="551219" y="631495"/>
                  </a:cubicBezTo>
                  <a:cubicBezTo>
                    <a:pt x="473417" y="631495"/>
                    <a:pt x="409605" y="658587"/>
                    <a:pt x="367712" y="712460"/>
                  </a:cubicBezTo>
                  <a:cubicBezTo>
                    <a:pt x="326207" y="766722"/>
                    <a:pt x="305300" y="843650"/>
                    <a:pt x="305300" y="944099"/>
                  </a:cubicBezTo>
                  <a:lnTo>
                    <a:pt x="305300" y="1577380"/>
                  </a:lnTo>
                  <a:lnTo>
                    <a:pt x="0" y="1577380"/>
                  </a:lnTo>
                  <a:lnTo>
                    <a:pt x="0" y="0"/>
                  </a:lnTo>
                  <a:lnTo>
                    <a:pt x="305300" y="0"/>
                  </a:lnTo>
                  <a:lnTo>
                    <a:pt x="305300" y="559613"/>
                  </a:lnTo>
                  <a:cubicBezTo>
                    <a:pt x="349680" y="491456"/>
                    <a:pt x="400745" y="444182"/>
                    <a:pt x="459038" y="417400"/>
                  </a:cubicBezTo>
                  <a:cubicBezTo>
                    <a:pt x="517409" y="390619"/>
                    <a:pt x="578655" y="377112"/>
                    <a:pt x="642855" y="377112"/>
                  </a:cubicBezTo>
                  <a:lnTo>
                    <a:pt x="642855" y="377112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0" name="Freeform 13">
              <a:extLst>
                <a:ext uri="{FF2B5EF4-FFF2-40B4-BE49-F238E27FC236}">
                  <a16:creationId xmlns:a16="http://schemas.microsoft.com/office/drawing/2014/main" id="{E8C6346A-1CDE-505A-52E1-1875542E246F}"/>
                </a:ext>
              </a:extLst>
            </xdr:cNvPr>
            <xdr:cNvSpPr/>
          </xdr:nvSpPr>
          <xdr:spPr>
            <a:xfrm>
              <a:off x="9183682" y="3238289"/>
              <a:ext cx="831180" cy="1511917"/>
            </a:xfrm>
            <a:custGeom>
              <a:avLst/>
              <a:gdLst>
                <a:gd name="csX0" fmla="*/ 831181 w 831180"/>
                <a:gd name="csY0" fmla="*/ 551384 h 1511917"/>
                <a:gd name="csX1" fmla="*/ 831181 w 831180"/>
                <a:gd name="csY1" fmla="*/ 324403 h 1511917"/>
                <a:gd name="csX2" fmla="*/ 493470 w 831180"/>
                <a:gd name="csY2" fmla="*/ 324403 h 1511917"/>
                <a:gd name="csX3" fmla="*/ 493470 w 831180"/>
                <a:gd name="csY3" fmla="*/ 0 h 1511917"/>
                <a:gd name="csX4" fmla="*/ 199051 w 831180"/>
                <a:gd name="csY4" fmla="*/ 0 h 1511917"/>
                <a:gd name="csX5" fmla="*/ 199051 w 831180"/>
                <a:gd name="csY5" fmla="*/ 324403 h 1511917"/>
                <a:gd name="csX6" fmla="*/ 0 w 831180"/>
                <a:gd name="csY6" fmla="*/ 324403 h 1511917"/>
                <a:gd name="csX7" fmla="*/ 0 w 831180"/>
                <a:gd name="csY7" fmla="*/ 551384 h 1511917"/>
                <a:gd name="csX8" fmla="*/ 199051 w 831180"/>
                <a:gd name="csY8" fmla="*/ 551384 h 1511917"/>
                <a:gd name="csX9" fmla="*/ 199051 w 831180"/>
                <a:gd name="csY9" fmla="*/ 996575 h 1511917"/>
                <a:gd name="csX10" fmla="*/ 201228 w 831180"/>
                <a:gd name="csY10" fmla="*/ 1184199 h 1511917"/>
                <a:gd name="csX11" fmla="*/ 246619 w 831180"/>
                <a:gd name="csY11" fmla="*/ 1346906 h 1511917"/>
                <a:gd name="csX12" fmla="*/ 385744 w 831180"/>
                <a:gd name="csY12" fmla="*/ 1470643 h 1511917"/>
                <a:gd name="csX13" fmla="*/ 593578 w 831180"/>
                <a:gd name="csY13" fmla="*/ 1511630 h 1511917"/>
                <a:gd name="csX14" fmla="*/ 831181 w 831180"/>
                <a:gd name="csY14" fmla="*/ 1491680 h 1511917"/>
                <a:gd name="csX15" fmla="*/ 831181 w 831180"/>
                <a:gd name="csY15" fmla="*/ 1247465 h 1511917"/>
                <a:gd name="csX16" fmla="*/ 641689 w 831180"/>
                <a:gd name="csY16" fmla="*/ 1256004 h 1511917"/>
                <a:gd name="csX17" fmla="*/ 517253 w 831180"/>
                <a:gd name="csY17" fmla="*/ 1189090 h 1511917"/>
                <a:gd name="csX18" fmla="*/ 495102 w 831180"/>
                <a:gd name="csY18" fmla="*/ 1101993 h 1511917"/>
                <a:gd name="csX19" fmla="*/ 493470 w 831180"/>
                <a:gd name="csY19" fmla="*/ 979342 h 1511917"/>
                <a:gd name="csX20" fmla="*/ 493470 w 831180"/>
                <a:gd name="csY20" fmla="*/ 551384 h 1511917"/>
                <a:gd name="csX21" fmla="*/ 831181 w 831180"/>
                <a:gd name="csY21" fmla="*/ 551384 h 151191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</a:cxnLst>
              <a:rect l="l" t="t" r="r" b="b"/>
              <a:pathLst>
                <a:path w="831180" h="1511917">
                  <a:moveTo>
                    <a:pt x="831181" y="551384"/>
                  </a:moveTo>
                  <a:lnTo>
                    <a:pt x="831181" y="324403"/>
                  </a:lnTo>
                  <a:lnTo>
                    <a:pt x="493470" y="324403"/>
                  </a:lnTo>
                  <a:lnTo>
                    <a:pt x="493470" y="0"/>
                  </a:lnTo>
                  <a:lnTo>
                    <a:pt x="199051" y="0"/>
                  </a:lnTo>
                  <a:lnTo>
                    <a:pt x="199051" y="324403"/>
                  </a:lnTo>
                  <a:lnTo>
                    <a:pt x="0" y="324403"/>
                  </a:lnTo>
                  <a:lnTo>
                    <a:pt x="0" y="551384"/>
                  </a:lnTo>
                  <a:lnTo>
                    <a:pt x="199051" y="551384"/>
                  </a:lnTo>
                  <a:lnTo>
                    <a:pt x="199051" y="996575"/>
                  </a:lnTo>
                  <a:cubicBezTo>
                    <a:pt x="199051" y="1066595"/>
                    <a:pt x="199751" y="1129007"/>
                    <a:pt x="201228" y="1184199"/>
                  </a:cubicBezTo>
                  <a:cubicBezTo>
                    <a:pt x="202704" y="1239315"/>
                    <a:pt x="217938" y="1293576"/>
                    <a:pt x="246619" y="1346906"/>
                  </a:cubicBezTo>
                  <a:cubicBezTo>
                    <a:pt x="278407" y="1403884"/>
                    <a:pt x="324731" y="1445026"/>
                    <a:pt x="385744" y="1470643"/>
                  </a:cubicBezTo>
                  <a:cubicBezTo>
                    <a:pt x="446758" y="1496260"/>
                    <a:pt x="516010" y="1509845"/>
                    <a:pt x="593578" y="1511630"/>
                  </a:cubicBezTo>
                  <a:cubicBezTo>
                    <a:pt x="671147" y="1513415"/>
                    <a:pt x="750348" y="1506895"/>
                    <a:pt x="831181" y="1491680"/>
                  </a:cubicBezTo>
                  <a:lnTo>
                    <a:pt x="831181" y="1247465"/>
                  </a:lnTo>
                  <a:cubicBezTo>
                    <a:pt x="761773" y="1256703"/>
                    <a:pt x="698739" y="1259653"/>
                    <a:pt x="641689" y="1256004"/>
                  </a:cubicBezTo>
                  <a:cubicBezTo>
                    <a:pt x="584640" y="1252356"/>
                    <a:pt x="543213" y="1230077"/>
                    <a:pt x="517253" y="1189090"/>
                  </a:cubicBezTo>
                  <a:cubicBezTo>
                    <a:pt x="503419" y="1167510"/>
                    <a:pt x="496190" y="1138477"/>
                    <a:pt x="495102" y="1101993"/>
                  </a:cubicBezTo>
                  <a:cubicBezTo>
                    <a:pt x="494014" y="1065741"/>
                    <a:pt x="493470" y="1024676"/>
                    <a:pt x="493470" y="979342"/>
                  </a:cubicBezTo>
                  <a:lnTo>
                    <a:pt x="493470" y="551384"/>
                  </a:lnTo>
                  <a:lnTo>
                    <a:pt x="831181" y="551384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82550</xdr:rowOff>
    </xdr:from>
    <xdr:to>
      <xdr:col>1</xdr:col>
      <xdr:colOff>1536700</xdr:colOff>
      <xdr:row>2</xdr:row>
      <xdr:rowOff>99950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39EE5E9-9BEB-40A9-B4D8-2763E3AA802D}"/>
            </a:ext>
          </a:extLst>
        </xdr:cNvPr>
        <xdr:cNvGrpSpPr>
          <a:grpSpLocks noChangeAspect="1"/>
        </xdr:cNvGrpSpPr>
      </xdr:nvGrpSpPr>
      <xdr:grpSpPr>
        <a:xfrm>
          <a:off x="131536" y="82550"/>
          <a:ext cx="1504950" cy="380257"/>
          <a:chOff x="3695979" y="3153442"/>
          <a:chExt cx="6318883" cy="1619454"/>
        </a:xfrm>
      </xdr:grpSpPr>
      <xdr:sp macro="" textlink="">
        <xdr:nvSpPr>
          <xdr:cNvPr id="3" name="Freeform 6">
            <a:extLst>
              <a:ext uri="{FF2B5EF4-FFF2-40B4-BE49-F238E27FC236}">
                <a16:creationId xmlns:a16="http://schemas.microsoft.com/office/drawing/2014/main" id="{7D89EB33-370D-23BA-AE8A-FC9FBFB1D199}"/>
              </a:ext>
            </a:extLst>
          </xdr:cNvPr>
          <xdr:cNvSpPr/>
        </xdr:nvSpPr>
        <xdr:spPr>
          <a:xfrm>
            <a:off x="3695979" y="3153442"/>
            <a:ext cx="1089379" cy="1583667"/>
          </a:xfrm>
          <a:custGeom>
            <a:avLst/>
            <a:gdLst>
              <a:gd name="csX0" fmla="*/ 78 w 1089379"/>
              <a:gd name="csY0" fmla="*/ 0 h 1583667"/>
              <a:gd name="csX1" fmla="*/ 302035 w 1089379"/>
              <a:gd name="csY1" fmla="*/ 0 h 1583667"/>
              <a:gd name="csX2" fmla="*/ 302035 w 1089379"/>
              <a:gd name="csY2" fmla="*/ 857390 h 1583667"/>
              <a:gd name="csX3" fmla="*/ 689956 w 1089379"/>
              <a:gd name="csY3" fmla="*/ 413829 h 1583667"/>
              <a:gd name="csX4" fmla="*/ 1073135 w 1089379"/>
              <a:gd name="csY4" fmla="*/ 413829 h 1583667"/>
              <a:gd name="csX5" fmla="*/ 651327 w 1089379"/>
              <a:gd name="csY5" fmla="*/ 851956 h 1583667"/>
              <a:gd name="csX6" fmla="*/ 1089380 w 1089379"/>
              <a:gd name="csY6" fmla="*/ 1583590 h 1583667"/>
              <a:gd name="csX7" fmla="*/ 714983 w 1089379"/>
              <a:gd name="csY7" fmla="*/ 1583590 h 1583667"/>
              <a:gd name="csX8" fmla="*/ 429969 w 1089379"/>
              <a:gd name="csY8" fmla="*/ 1081887 h 1583667"/>
              <a:gd name="csX9" fmla="*/ 302657 w 1089379"/>
              <a:gd name="csY9" fmla="*/ 1213775 h 1583667"/>
              <a:gd name="csX10" fmla="*/ 302657 w 1089379"/>
              <a:gd name="csY10" fmla="*/ 1583668 h 1583667"/>
              <a:gd name="csX11" fmla="*/ 699 w 1089379"/>
              <a:gd name="csY11" fmla="*/ 1583668 h 1583667"/>
              <a:gd name="csX12" fmla="*/ 699 w 1089379"/>
              <a:gd name="csY12" fmla="*/ 78 h 1583667"/>
              <a:gd name="csX13" fmla="*/ 0 w 1089379"/>
              <a:gd name="csY13" fmla="*/ 78 h 158366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  <a:cxn ang="0">
                <a:pos x="csX10" y="csY10"/>
              </a:cxn>
              <a:cxn ang="0">
                <a:pos x="csX11" y="csY11"/>
              </a:cxn>
              <a:cxn ang="0">
                <a:pos x="csX12" y="csY12"/>
              </a:cxn>
              <a:cxn ang="0">
                <a:pos x="csX13" y="csY13"/>
              </a:cxn>
            </a:cxnLst>
            <a:rect l="l" t="t" r="r" b="b"/>
            <a:pathLst>
              <a:path w="1089379" h="1583667">
                <a:moveTo>
                  <a:pt x="78" y="0"/>
                </a:moveTo>
                <a:lnTo>
                  <a:pt x="302035" y="0"/>
                </a:lnTo>
                <a:lnTo>
                  <a:pt x="302035" y="857390"/>
                </a:lnTo>
                <a:lnTo>
                  <a:pt x="689956" y="413829"/>
                </a:lnTo>
                <a:lnTo>
                  <a:pt x="1073135" y="413829"/>
                </a:lnTo>
                <a:lnTo>
                  <a:pt x="651327" y="851956"/>
                </a:lnTo>
                <a:lnTo>
                  <a:pt x="1089380" y="1583590"/>
                </a:lnTo>
                <a:lnTo>
                  <a:pt x="714983" y="1583590"/>
                </a:lnTo>
                <a:lnTo>
                  <a:pt x="429969" y="1081887"/>
                </a:lnTo>
                <a:lnTo>
                  <a:pt x="302657" y="1213775"/>
                </a:lnTo>
                <a:lnTo>
                  <a:pt x="302657" y="1583668"/>
                </a:lnTo>
                <a:lnTo>
                  <a:pt x="699" y="1583668"/>
                </a:lnTo>
                <a:lnTo>
                  <a:pt x="699" y="78"/>
                </a:lnTo>
                <a:lnTo>
                  <a:pt x="0" y="78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" name="Freeform 7">
            <a:extLst>
              <a:ext uri="{FF2B5EF4-FFF2-40B4-BE49-F238E27FC236}">
                <a16:creationId xmlns:a16="http://schemas.microsoft.com/office/drawing/2014/main" id="{2F6C733E-93C2-A563-EC7C-4D0A69DB48E9}"/>
              </a:ext>
            </a:extLst>
          </xdr:cNvPr>
          <xdr:cNvSpPr/>
        </xdr:nvSpPr>
        <xdr:spPr>
          <a:xfrm>
            <a:off x="4939718" y="3564477"/>
            <a:ext cx="312061" cy="1172477"/>
          </a:xfrm>
          <a:custGeom>
            <a:avLst/>
            <a:gdLst>
              <a:gd name="csX0" fmla="*/ 312062 w 312061"/>
              <a:gd name="csY0" fmla="*/ 0 h 1172477"/>
              <a:gd name="csX1" fmla="*/ 312062 w 312061"/>
              <a:gd name="csY1" fmla="*/ 1172478 h 1172477"/>
              <a:gd name="csX2" fmla="*/ 0 w 312061"/>
              <a:gd name="csY2" fmla="*/ 1172478 h 1172477"/>
              <a:gd name="csX3" fmla="*/ 0 w 312061"/>
              <a:gd name="csY3" fmla="*/ 311750 h 1172477"/>
              <a:gd name="csX4" fmla="*/ 312062 w 312061"/>
              <a:gd name="csY4" fmla="*/ 0 h 117247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312061" h="1172477">
                <a:moveTo>
                  <a:pt x="312062" y="0"/>
                </a:moveTo>
                <a:lnTo>
                  <a:pt x="312062" y="1172478"/>
                </a:lnTo>
                <a:lnTo>
                  <a:pt x="0" y="1172478"/>
                </a:lnTo>
                <a:lnTo>
                  <a:pt x="0" y="311750"/>
                </a:lnTo>
                <a:lnTo>
                  <a:pt x="312062" y="0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5" name="Freeform 8">
            <a:extLst>
              <a:ext uri="{FF2B5EF4-FFF2-40B4-BE49-F238E27FC236}">
                <a16:creationId xmlns:a16="http://schemas.microsoft.com/office/drawing/2014/main" id="{5276FCF9-D07B-7C0C-B23C-A4393F35A5F0}"/>
              </a:ext>
            </a:extLst>
          </xdr:cNvPr>
          <xdr:cNvSpPr/>
        </xdr:nvSpPr>
        <xdr:spPr>
          <a:xfrm>
            <a:off x="4687970" y="3154063"/>
            <a:ext cx="768379" cy="767420"/>
          </a:xfrm>
          <a:custGeom>
            <a:avLst/>
            <a:gdLst>
              <a:gd name="csX0" fmla="*/ 768302 w 768379"/>
              <a:gd name="csY0" fmla="*/ 0 h 767420"/>
              <a:gd name="csX1" fmla="*/ 375096 w 768379"/>
              <a:gd name="csY1" fmla="*/ 396907 h 767420"/>
              <a:gd name="csX2" fmla="*/ 364370 w 768379"/>
              <a:gd name="csY2" fmla="*/ 407697 h 767420"/>
              <a:gd name="csX3" fmla="*/ 251748 w 768379"/>
              <a:gd name="csY3" fmla="*/ 521420 h 767420"/>
              <a:gd name="csX4" fmla="*/ 157002 w 768379"/>
              <a:gd name="csY4" fmla="*/ 617057 h 767420"/>
              <a:gd name="csX5" fmla="*/ 8083 w 768379"/>
              <a:gd name="csY5" fmla="*/ 767420 h 767420"/>
              <a:gd name="csX6" fmla="*/ 157002 w 768379"/>
              <a:gd name="csY6" fmla="*/ 540439 h 767420"/>
              <a:gd name="csX7" fmla="*/ 242810 w 768379"/>
              <a:gd name="csY7" fmla="*/ 396907 h 767420"/>
              <a:gd name="csX8" fmla="*/ 0 w 768379"/>
              <a:gd name="csY8" fmla="*/ 0 h 767420"/>
              <a:gd name="csX9" fmla="*/ 768379 w 768379"/>
              <a:gd name="csY9" fmla="*/ 0 h 767420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</a:cxnLst>
            <a:rect l="l" t="t" r="r" b="b"/>
            <a:pathLst>
              <a:path w="768379" h="767420">
                <a:moveTo>
                  <a:pt x="768302" y="0"/>
                </a:moveTo>
                <a:lnTo>
                  <a:pt x="375096" y="396907"/>
                </a:lnTo>
                <a:lnTo>
                  <a:pt x="364370" y="407697"/>
                </a:lnTo>
                <a:lnTo>
                  <a:pt x="251748" y="521420"/>
                </a:lnTo>
                <a:lnTo>
                  <a:pt x="157002" y="617057"/>
                </a:lnTo>
                <a:lnTo>
                  <a:pt x="8083" y="767420"/>
                </a:lnTo>
                <a:cubicBezTo>
                  <a:pt x="65599" y="680090"/>
                  <a:pt x="115576" y="605257"/>
                  <a:pt x="157002" y="540439"/>
                </a:cubicBezTo>
                <a:cubicBezTo>
                  <a:pt x="191901" y="486100"/>
                  <a:pt x="220658" y="438670"/>
                  <a:pt x="242810" y="396907"/>
                </a:cubicBezTo>
                <a:cubicBezTo>
                  <a:pt x="352634" y="189565"/>
                  <a:pt x="298538" y="118226"/>
                  <a:pt x="0" y="0"/>
                </a:cubicBezTo>
                <a:lnTo>
                  <a:pt x="768379" y="0"/>
                </a:lnTo>
                <a:close/>
              </a:path>
            </a:pathLst>
          </a:custGeom>
          <a:solidFill>
            <a:srgbClr val="FCD00E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grpSp>
        <xdr:nvGrpSpPr>
          <xdr:cNvPr id="6" name="Graphic 4">
            <a:extLst>
              <a:ext uri="{FF2B5EF4-FFF2-40B4-BE49-F238E27FC236}">
                <a16:creationId xmlns:a16="http://schemas.microsoft.com/office/drawing/2014/main" id="{96A23979-078E-F49C-6470-5A8DE375595C}"/>
              </a:ext>
            </a:extLst>
          </xdr:cNvPr>
          <xdr:cNvGrpSpPr/>
        </xdr:nvGrpSpPr>
        <xdr:grpSpPr>
          <a:xfrm>
            <a:off x="5460469" y="3155926"/>
            <a:ext cx="4554393" cy="1616970"/>
            <a:chOff x="5460469" y="3155926"/>
            <a:chExt cx="4554393" cy="1616970"/>
          </a:xfrm>
          <a:solidFill>
            <a:srgbClr val="3B54A4"/>
          </a:solidFill>
        </xdr:grpSpPr>
        <xdr:sp macro="" textlink="">
          <xdr:nvSpPr>
            <xdr:cNvPr id="7" name="Freeform 10">
              <a:extLst>
                <a:ext uri="{FF2B5EF4-FFF2-40B4-BE49-F238E27FC236}">
                  <a16:creationId xmlns:a16="http://schemas.microsoft.com/office/drawing/2014/main" id="{3B6CD1E8-E6F7-2097-550B-349474C0EC54}"/>
                </a:ext>
              </a:extLst>
            </xdr:cNvPr>
            <xdr:cNvSpPr/>
          </xdr:nvSpPr>
          <xdr:spPr>
            <a:xfrm>
              <a:off x="5460469" y="3529856"/>
              <a:ext cx="1071814" cy="1243040"/>
            </a:xfrm>
            <a:custGeom>
              <a:avLst/>
              <a:gdLst>
                <a:gd name="csX0" fmla="*/ 310896 w 1071814"/>
                <a:gd name="csY0" fmla="*/ 829832 h 1243040"/>
                <a:gd name="csX1" fmla="*/ 353100 w 1071814"/>
                <a:gd name="csY1" fmla="*/ 945652 h 1243040"/>
                <a:gd name="csX2" fmla="*/ 564820 w 1071814"/>
                <a:gd name="csY2" fmla="*/ 1006822 h 1243040"/>
                <a:gd name="csX3" fmla="*/ 708688 w 1071814"/>
                <a:gd name="csY3" fmla="*/ 980040 h 1243040"/>
                <a:gd name="csX4" fmla="*/ 762239 w 1071814"/>
                <a:gd name="csY4" fmla="*/ 899386 h 1243040"/>
                <a:gd name="csX5" fmla="*/ 718947 w 1071814"/>
                <a:gd name="csY5" fmla="*/ 821293 h 1243040"/>
                <a:gd name="csX6" fmla="*/ 398569 w 1071814"/>
                <a:gd name="csY6" fmla="*/ 728917 h 1243040"/>
                <a:gd name="csX7" fmla="*/ 117519 w 1071814"/>
                <a:gd name="csY7" fmla="*/ 605413 h 1243040"/>
                <a:gd name="csX8" fmla="*/ 35675 w 1071814"/>
                <a:gd name="csY8" fmla="*/ 395044 h 1243040"/>
                <a:gd name="csX9" fmla="*/ 163376 w 1071814"/>
                <a:gd name="csY9" fmla="*/ 116518 h 1243040"/>
                <a:gd name="csX10" fmla="*/ 522616 w 1071814"/>
                <a:gd name="csY10" fmla="*/ 0 h 1243040"/>
                <a:gd name="csX11" fmla="*/ 880768 w 1071814"/>
                <a:gd name="csY11" fmla="*/ 87563 h 1243040"/>
                <a:gd name="csX12" fmla="*/ 1039636 w 1071814"/>
                <a:gd name="csY12" fmla="*/ 389920 h 1243040"/>
                <a:gd name="csX13" fmla="*/ 733248 w 1071814"/>
                <a:gd name="csY13" fmla="*/ 389920 h 1243040"/>
                <a:gd name="csX14" fmla="*/ 699827 w 1071814"/>
                <a:gd name="csY14" fmla="*/ 296457 h 1243040"/>
                <a:gd name="csX15" fmla="*/ 526969 w 1071814"/>
                <a:gd name="csY15" fmla="*/ 234123 h 1243040"/>
                <a:gd name="csX16" fmla="*/ 383490 w 1071814"/>
                <a:gd name="csY16" fmla="*/ 265251 h 1243040"/>
                <a:gd name="csX17" fmla="*/ 340898 w 1071814"/>
                <a:gd name="csY17" fmla="*/ 338221 h 1243040"/>
                <a:gd name="csX18" fmla="*/ 386366 w 1071814"/>
                <a:gd name="csY18" fmla="*/ 414450 h 1243040"/>
                <a:gd name="csX19" fmla="*/ 706745 w 1071814"/>
                <a:gd name="csY19" fmla="*/ 499452 h 1243040"/>
                <a:gd name="csX20" fmla="*/ 981576 w 1071814"/>
                <a:gd name="csY20" fmla="*/ 629166 h 1243040"/>
                <a:gd name="csX21" fmla="*/ 1071814 w 1071814"/>
                <a:gd name="csY21" fmla="*/ 849084 h 1243040"/>
                <a:gd name="csX22" fmla="*/ 941937 w 1071814"/>
                <a:gd name="csY22" fmla="*/ 1133121 h 1243040"/>
                <a:gd name="csX23" fmla="*/ 540881 w 1071814"/>
                <a:gd name="csY23" fmla="*/ 1243041 h 1243040"/>
                <a:gd name="csX24" fmla="*/ 132131 w 1071814"/>
                <a:gd name="csY24" fmla="*/ 1126523 h 1243040"/>
                <a:gd name="csX25" fmla="*/ 0 w 1071814"/>
                <a:gd name="csY25" fmla="*/ 829677 h 1243040"/>
                <a:gd name="csX26" fmla="*/ 310818 w 1071814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4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5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7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7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8" y="1243041"/>
                    <a:pt x="219803" y="1204227"/>
                    <a:pt x="132131" y="1126523"/>
                  </a:cubicBezTo>
                  <a:cubicBezTo>
                    <a:pt x="44070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8" name="Freeform 11">
              <a:extLst>
                <a:ext uri="{FF2B5EF4-FFF2-40B4-BE49-F238E27FC236}">
                  <a16:creationId xmlns:a16="http://schemas.microsoft.com/office/drawing/2014/main" id="{998334CD-4F7E-29FF-172B-830100C51C4E}"/>
                </a:ext>
              </a:extLst>
            </xdr:cNvPr>
            <xdr:cNvSpPr/>
          </xdr:nvSpPr>
          <xdr:spPr>
            <a:xfrm>
              <a:off x="6687187" y="3529856"/>
              <a:ext cx="1071813" cy="1243040"/>
            </a:xfrm>
            <a:custGeom>
              <a:avLst/>
              <a:gdLst>
                <a:gd name="csX0" fmla="*/ 310896 w 1071813"/>
                <a:gd name="csY0" fmla="*/ 829832 h 1243040"/>
                <a:gd name="csX1" fmla="*/ 353100 w 1071813"/>
                <a:gd name="csY1" fmla="*/ 945652 h 1243040"/>
                <a:gd name="csX2" fmla="*/ 564820 w 1071813"/>
                <a:gd name="csY2" fmla="*/ 1006822 h 1243040"/>
                <a:gd name="csX3" fmla="*/ 708688 w 1071813"/>
                <a:gd name="csY3" fmla="*/ 980040 h 1243040"/>
                <a:gd name="csX4" fmla="*/ 762239 w 1071813"/>
                <a:gd name="csY4" fmla="*/ 899386 h 1243040"/>
                <a:gd name="csX5" fmla="*/ 718947 w 1071813"/>
                <a:gd name="csY5" fmla="*/ 821293 h 1243040"/>
                <a:gd name="csX6" fmla="*/ 398569 w 1071813"/>
                <a:gd name="csY6" fmla="*/ 728917 h 1243040"/>
                <a:gd name="csX7" fmla="*/ 117519 w 1071813"/>
                <a:gd name="csY7" fmla="*/ 605413 h 1243040"/>
                <a:gd name="csX8" fmla="*/ 35675 w 1071813"/>
                <a:gd name="csY8" fmla="*/ 395044 h 1243040"/>
                <a:gd name="csX9" fmla="*/ 163376 w 1071813"/>
                <a:gd name="csY9" fmla="*/ 116518 h 1243040"/>
                <a:gd name="csX10" fmla="*/ 522616 w 1071813"/>
                <a:gd name="csY10" fmla="*/ 0 h 1243040"/>
                <a:gd name="csX11" fmla="*/ 880768 w 1071813"/>
                <a:gd name="csY11" fmla="*/ 87563 h 1243040"/>
                <a:gd name="csX12" fmla="*/ 1039636 w 1071813"/>
                <a:gd name="csY12" fmla="*/ 389920 h 1243040"/>
                <a:gd name="csX13" fmla="*/ 733248 w 1071813"/>
                <a:gd name="csY13" fmla="*/ 389920 h 1243040"/>
                <a:gd name="csX14" fmla="*/ 699827 w 1071813"/>
                <a:gd name="csY14" fmla="*/ 296457 h 1243040"/>
                <a:gd name="csX15" fmla="*/ 526969 w 1071813"/>
                <a:gd name="csY15" fmla="*/ 234123 h 1243040"/>
                <a:gd name="csX16" fmla="*/ 383490 w 1071813"/>
                <a:gd name="csY16" fmla="*/ 265251 h 1243040"/>
                <a:gd name="csX17" fmla="*/ 340898 w 1071813"/>
                <a:gd name="csY17" fmla="*/ 338221 h 1243040"/>
                <a:gd name="csX18" fmla="*/ 386366 w 1071813"/>
                <a:gd name="csY18" fmla="*/ 414450 h 1243040"/>
                <a:gd name="csX19" fmla="*/ 706745 w 1071813"/>
                <a:gd name="csY19" fmla="*/ 499452 h 1243040"/>
                <a:gd name="csX20" fmla="*/ 981576 w 1071813"/>
                <a:gd name="csY20" fmla="*/ 629166 h 1243040"/>
                <a:gd name="csX21" fmla="*/ 1071814 w 1071813"/>
                <a:gd name="csY21" fmla="*/ 849084 h 1243040"/>
                <a:gd name="csX22" fmla="*/ 941937 w 1071813"/>
                <a:gd name="csY22" fmla="*/ 1133121 h 1243040"/>
                <a:gd name="csX23" fmla="*/ 540881 w 1071813"/>
                <a:gd name="csY23" fmla="*/ 1243041 h 1243040"/>
                <a:gd name="csX24" fmla="*/ 132131 w 1071813"/>
                <a:gd name="csY24" fmla="*/ 1126523 h 1243040"/>
                <a:gd name="csX25" fmla="*/ 0 w 1071813"/>
                <a:gd name="csY25" fmla="*/ 829677 h 1243040"/>
                <a:gd name="csX26" fmla="*/ 310818 w 1071813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3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4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6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6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7" y="1243041"/>
                    <a:pt x="219803" y="1204227"/>
                    <a:pt x="132131" y="1126523"/>
                  </a:cubicBezTo>
                  <a:cubicBezTo>
                    <a:pt x="44069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9" name="Freeform 12">
              <a:extLst>
                <a:ext uri="{FF2B5EF4-FFF2-40B4-BE49-F238E27FC236}">
                  <a16:creationId xmlns:a16="http://schemas.microsoft.com/office/drawing/2014/main" id="{1E45DA62-AB07-CB45-6185-ACEC5F7E101B}"/>
                </a:ext>
              </a:extLst>
            </xdr:cNvPr>
            <xdr:cNvSpPr/>
          </xdr:nvSpPr>
          <xdr:spPr>
            <a:xfrm>
              <a:off x="7988442" y="3155926"/>
              <a:ext cx="1054714" cy="1577457"/>
            </a:xfrm>
            <a:custGeom>
              <a:avLst/>
              <a:gdLst>
                <a:gd name="csX0" fmla="*/ 642933 w 1054714"/>
                <a:gd name="csY0" fmla="*/ 377267 h 1577457"/>
                <a:gd name="csX1" fmla="*/ 839652 w 1054714"/>
                <a:gd name="csY1" fmla="*/ 414994 h 1577457"/>
                <a:gd name="csX2" fmla="*/ 984996 w 1054714"/>
                <a:gd name="csY2" fmla="*/ 529726 h 1577457"/>
                <a:gd name="csX3" fmla="*/ 1044066 w 1054714"/>
                <a:gd name="csY3" fmla="*/ 664564 h 1577457"/>
                <a:gd name="csX4" fmla="*/ 1054714 w 1054714"/>
                <a:gd name="csY4" fmla="*/ 890304 h 1577457"/>
                <a:gd name="csX5" fmla="*/ 1054714 w 1054714"/>
                <a:gd name="csY5" fmla="*/ 1577458 h 1577457"/>
                <a:gd name="csX6" fmla="*/ 741720 w 1054714"/>
                <a:gd name="csY6" fmla="*/ 1577458 h 1577457"/>
                <a:gd name="csX7" fmla="*/ 741720 w 1054714"/>
                <a:gd name="csY7" fmla="*/ 865696 h 1577457"/>
                <a:gd name="csX8" fmla="*/ 709776 w 1054714"/>
                <a:gd name="csY8" fmla="*/ 713237 h 1577457"/>
                <a:gd name="csX9" fmla="*/ 551219 w 1054714"/>
                <a:gd name="csY9" fmla="*/ 631495 h 1577457"/>
                <a:gd name="csX10" fmla="*/ 367712 w 1054714"/>
                <a:gd name="csY10" fmla="*/ 712460 h 1577457"/>
                <a:gd name="csX11" fmla="*/ 305300 w 1054714"/>
                <a:gd name="csY11" fmla="*/ 944099 h 1577457"/>
                <a:gd name="csX12" fmla="*/ 305300 w 1054714"/>
                <a:gd name="csY12" fmla="*/ 1577380 h 1577457"/>
                <a:gd name="csX13" fmla="*/ 0 w 1054714"/>
                <a:gd name="csY13" fmla="*/ 1577380 h 1577457"/>
                <a:gd name="csX14" fmla="*/ 0 w 1054714"/>
                <a:gd name="csY14" fmla="*/ 0 h 1577457"/>
                <a:gd name="csX15" fmla="*/ 305300 w 1054714"/>
                <a:gd name="csY15" fmla="*/ 0 h 1577457"/>
                <a:gd name="csX16" fmla="*/ 305300 w 1054714"/>
                <a:gd name="csY16" fmla="*/ 559613 h 1577457"/>
                <a:gd name="csX17" fmla="*/ 459038 w 1054714"/>
                <a:gd name="csY17" fmla="*/ 417400 h 1577457"/>
                <a:gd name="csX18" fmla="*/ 642855 w 1054714"/>
                <a:gd name="csY18" fmla="*/ 377112 h 1577457"/>
                <a:gd name="csX19" fmla="*/ 642855 w 1054714"/>
                <a:gd name="csY19" fmla="*/ 377112 h 157745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</a:cxnLst>
              <a:rect l="l" t="t" r="r" b="b"/>
              <a:pathLst>
                <a:path w="1054714" h="1577457">
                  <a:moveTo>
                    <a:pt x="642933" y="377267"/>
                  </a:moveTo>
                  <a:cubicBezTo>
                    <a:pt x="715216" y="377267"/>
                    <a:pt x="780893" y="389765"/>
                    <a:pt x="839652" y="414994"/>
                  </a:cubicBezTo>
                  <a:cubicBezTo>
                    <a:pt x="898723" y="439912"/>
                    <a:pt x="947145" y="478027"/>
                    <a:pt x="984996" y="529726"/>
                  </a:cubicBezTo>
                  <a:cubicBezTo>
                    <a:pt x="1017252" y="573353"/>
                    <a:pt x="1036760" y="618376"/>
                    <a:pt x="1044066" y="664564"/>
                  </a:cubicBezTo>
                  <a:cubicBezTo>
                    <a:pt x="1051062" y="710753"/>
                    <a:pt x="1054714" y="785896"/>
                    <a:pt x="1054714" y="890304"/>
                  </a:cubicBezTo>
                  <a:lnTo>
                    <a:pt x="1054714" y="1577458"/>
                  </a:lnTo>
                  <a:lnTo>
                    <a:pt x="741720" y="1577458"/>
                  </a:lnTo>
                  <a:lnTo>
                    <a:pt x="741720" y="865696"/>
                  </a:lnTo>
                  <a:cubicBezTo>
                    <a:pt x="741720" y="802663"/>
                    <a:pt x="731072" y="751740"/>
                    <a:pt x="709776" y="713237"/>
                  </a:cubicBezTo>
                  <a:cubicBezTo>
                    <a:pt x="681873" y="658665"/>
                    <a:pt x="629020" y="631495"/>
                    <a:pt x="551219" y="631495"/>
                  </a:cubicBezTo>
                  <a:cubicBezTo>
                    <a:pt x="473417" y="631495"/>
                    <a:pt x="409605" y="658587"/>
                    <a:pt x="367712" y="712460"/>
                  </a:cubicBezTo>
                  <a:cubicBezTo>
                    <a:pt x="326207" y="766722"/>
                    <a:pt x="305300" y="843650"/>
                    <a:pt x="305300" y="944099"/>
                  </a:cubicBezTo>
                  <a:lnTo>
                    <a:pt x="305300" y="1577380"/>
                  </a:lnTo>
                  <a:lnTo>
                    <a:pt x="0" y="1577380"/>
                  </a:lnTo>
                  <a:lnTo>
                    <a:pt x="0" y="0"/>
                  </a:lnTo>
                  <a:lnTo>
                    <a:pt x="305300" y="0"/>
                  </a:lnTo>
                  <a:lnTo>
                    <a:pt x="305300" y="559613"/>
                  </a:lnTo>
                  <a:cubicBezTo>
                    <a:pt x="349680" y="491456"/>
                    <a:pt x="400745" y="444182"/>
                    <a:pt x="459038" y="417400"/>
                  </a:cubicBezTo>
                  <a:cubicBezTo>
                    <a:pt x="517409" y="390619"/>
                    <a:pt x="578655" y="377112"/>
                    <a:pt x="642855" y="377112"/>
                  </a:cubicBezTo>
                  <a:lnTo>
                    <a:pt x="642855" y="377112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0" name="Freeform 13">
              <a:extLst>
                <a:ext uri="{FF2B5EF4-FFF2-40B4-BE49-F238E27FC236}">
                  <a16:creationId xmlns:a16="http://schemas.microsoft.com/office/drawing/2014/main" id="{CC8481C4-07E8-4324-C6A1-90C8C0B34627}"/>
                </a:ext>
              </a:extLst>
            </xdr:cNvPr>
            <xdr:cNvSpPr/>
          </xdr:nvSpPr>
          <xdr:spPr>
            <a:xfrm>
              <a:off x="9183682" y="3238289"/>
              <a:ext cx="831180" cy="1511917"/>
            </a:xfrm>
            <a:custGeom>
              <a:avLst/>
              <a:gdLst>
                <a:gd name="csX0" fmla="*/ 831181 w 831180"/>
                <a:gd name="csY0" fmla="*/ 551384 h 1511917"/>
                <a:gd name="csX1" fmla="*/ 831181 w 831180"/>
                <a:gd name="csY1" fmla="*/ 324403 h 1511917"/>
                <a:gd name="csX2" fmla="*/ 493470 w 831180"/>
                <a:gd name="csY2" fmla="*/ 324403 h 1511917"/>
                <a:gd name="csX3" fmla="*/ 493470 w 831180"/>
                <a:gd name="csY3" fmla="*/ 0 h 1511917"/>
                <a:gd name="csX4" fmla="*/ 199051 w 831180"/>
                <a:gd name="csY4" fmla="*/ 0 h 1511917"/>
                <a:gd name="csX5" fmla="*/ 199051 w 831180"/>
                <a:gd name="csY5" fmla="*/ 324403 h 1511917"/>
                <a:gd name="csX6" fmla="*/ 0 w 831180"/>
                <a:gd name="csY6" fmla="*/ 324403 h 1511917"/>
                <a:gd name="csX7" fmla="*/ 0 w 831180"/>
                <a:gd name="csY7" fmla="*/ 551384 h 1511917"/>
                <a:gd name="csX8" fmla="*/ 199051 w 831180"/>
                <a:gd name="csY8" fmla="*/ 551384 h 1511917"/>
                <a:gd name="csX9" fmla="*/ 199051 w 831180"/>
                <a:gd name="csY9" fmla="*/ 996575 h 1511917"/>
                <a:gd name="csX10" fmla="*/ 201228 w 831180"/>
                <a:gd name="csY10" fmla="*/ 1184199 h 1511917"/>
                <a:gd name="csX11" fmla="*/ 246619 w 831180"/>
                <a:gd name="csY11" fmla="*/ 1346906 h 1511917"/>
                <a:gd name="csX12" fmla="*/ 385744 w 831180"/>
                <a:gd name="csY12" fmla="*/ 1470643 h 1511917"/>
                <a:gd name="csX13" fmla="*/ 593578 w 831180"/>
                <a:gd name="csY13" fmla="*/ 1511630 h 1511917"/>
                <a:gd name="csX14" fmla="*/ 831181 w 831180"/>
                <a:gd name="csY14" fmla="*/ 1491680 h 1511917"/>
                <a:gd name="csX15" fmla="*/ 831181 w 831180"/>
                <a:gd name="csY15" fmla="*/ 1247465 h 1511917"/>
                <a:gd name="csX16" fmla="*/ 641689 w 831180"/>
                <a:gd name="csY16" fmla="*/ 1256004 h 1511917"/>
                <a:gd name="csX17" fmla="*/ 517253 w 831180"/>
                <a:gd name="csY17" fmla="*/ 1189090 h 1511917"/>
                <a:gd name="csX18" fmla="*/ 495102 w 831180"/>
                <a:gd name="csY18" fmla="*/ 1101993 h 1511917"/>
                <a:gd name="csX19" fmla="*/ 493470 w 831180"/>
                <a:gd name="csY19" fmla="*/ 979342 h 1511917"/>
                <a:gd name="csX20" fmla="*/ 493470 w 831180"/>
                <a:gd name="csY20" fmla="*/ 551384 h 1511917"/>
                <a:gd name="csX21" fmla="*/ 831181 w 831180"/>
                <a:gd name="csY21" fmla="*/ 551384 h 151191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</a:cxnLst>
              <a:rect l="l" t="t" r="r" b="b"/>
              <a:pathLst>
                <a:path w="831180" h="1511917">
                  <a:moveTo>
                    <a:pt x="831181" y="551384"/>
                  </a:moveTo>
                  <a:lnTo>
                    <a:pt x="831181" y="324403"/>
                  </a:lnTo>
                  <a:lnTo>
                    <a:pt x="493470" y="324403"/>
                  </a:lnTo>
                  <a:lnTo>
                    <a:pt x="493470" y="0"/>
                  </a:lnTo>
                  <a:lnTo>
                    <a:pt x="199051" y="0"/>
                  </a:lnTo>
                  <a:lnTo>
                    <a:pt x="199051" y="324403"/>
                  </a:lnTo>
                  <a:lnTo>
                    <a:pt x="0" y="324403"/>
                  </a:lnTo>
                  <a:lnTo>
                    <a:pt x="0" y="551384"/>
                  </a:lnTo>
                  <a:lnTo>
                    <a:pt x="199051" y="551384"/>
                  </a:lnTo>
                  <a:lnTo>
                    <a:pt x="199051" y="996575"/>
                  </a:lnTo>
                  <a:cubicBezTo>
                    <a:pt x="199051" y="1066595"/>
                    <a:pt x="199751" y="1129007"/>
                    <a:pt x="201228" y="1184199"/>
                  </a:cubicBezTo>
                  <a:cubicBezTo>
                    <a:pt x="202704" y="1239315"/>
                    <a:pt x="217938" y="1293576"/>
                    <a:pt x="246619" y="1346906"/>
                  </a:cubicBezTo>
                  <a:cubicBezTo>
                    <a:pt x="278407" y="1403884"/>
                    <a:pt x="324731" y="1445026"/>
                    <a:pt x="385744" y="1470643"/>
                  </a:cubicBezTo>
                  <a:cubicBezTo>
                    <a:pt x="446758" y="1496260"/>
                    <a:pt x="516010" y="1509845"/>
                    <a:pt x="593578" y="1511630"/>
                  </a:cubicBezTo>
                  <a:cubicBezTo>
                    <a:pt x="671147" y="1513415"/>
                    <a:pt x="750348" y="1506895"/>
                    <a:pt x="831181" y="1491680"/>
                  </a:cubicBezTo>
                  <a:lnTo>
                    <a:pt x="831181" y="1247465"/>
                  </a:lnTo>
                  <a:cubicBezTo>
                    <a:pt x="761773" y="1256703"/>
                    <a:pt x="698739" y="1259653"/>
                    <a:pt x="641689" y="1256004"/>
                  </a:cubicBezTo>
                  <a:cubicBezTo>
                    <a:pt x="584640" y="1252356"/>
                    <a:pt x="543213" y="1230077"/>
                    <a:pt x="517253" y="1189090"/>
                  </a:cubicBezTo>
                  <a:cubicBezTo>
                    <a:pt x="503419" y="1167510"/>
                    <a:pt x="496190" y="1138477"/>
                    <a:pt x="495102" y="1101993"/>
                  </a:cubicBezTo>
                  <a:cubicBezTo>
                    <a:pt x="494014" y="1065741"/>
                    <a:pt x="493470" y="1024676"/>
                    <a:pt x="493470" y="979342"/>
                  </a:cubicBezTo>
                  <a:lnTo>
                    <a:pt x="493470" y="551384"/>
                  </a:lnTo>
                  <a:lnTo>
                    <a:pt x="831181" y="551384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82550</xdr:rowOff>
    </xdr:from>
    <xdr:to>
      <xdr:col>1</xdr:col>
      <xdr:colOff>1536700</xdr:colOff>
      <xdr:row>2</xdr:row>
      <xdr:rowOff>99950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8E78FB8-B68F-4504-965C-C6BD9603D377}"/>
            </a:ext>
          </a:extLst>
        </xdr:cNvPr>
        <xdr:cNvGrpSpPr>
          <a:grpSpLocks noChangeAspect="1"/>
        </xdr:cNvGrpSpPr>
      </xdr:nvGrpSpPr>
      <xdr:grpSpPr>
        <a:xfrm>
          <a:off x="131536" y="82550"/>
          <a:ext cx="1504950" cy="380257"/>
          <a:chOff x="3695979" y="3153442"/>
          <a:chExt cx="6318883" cy="1619454"/>
        </a:xfrm>
      </xdr:grpSpPr>
      <xdr:sp macro="" textlink="">
        <xdr:nvSpPr>
          <xdr:cNvPr id="3" name="Freeform 6">
            <a:extLst>
              <a:ext uri="{FF2B5EF4-FFF2-40B4-BE49-F238E27FC236}">
                <a16:creationId xmlns:a16="http://schemas.microsoft.com/office/drawing/2014/main" id="{E8E4C48E-8C31-50F3-3604-A375D043725F}"/>
              </a:ext>
            </a:extLst>
          </xdr:cNvPr>
          <xdr:cNvSpPr/>
        </xdr:nvSpPr>
        <xdr:spPr>
          <a:xfrm>
            <a:off x="3695979" y="3153442"/>
            <a:ext cx="1089379" cy="1583667"/>
          </a:xfrm>
          <a:custGeom>
            <a:avLst/>
            <a:gdLst>
              <a:gd name="csX0" fmla="*/ 78 w 1089379"/>
              <a:gd name="csY0" fmla="*/ 0 h 1583667"/>
              <a:gd name="csX1" fmla="*/ 302035 w 1089379"/>
              <a:gd name="csY1" fmla="*/ 0 h 1583667"/>
              <a:gd name="csX2" fmla="*/ 302035 w 1089379"/>
              <a:gd name="csY2" fmla="*/ 857390 h 1583667"/>
              <a:gd name="csX3" fmla="*/ 689956 w 1089379"/>
              <a:gd name="csY3" fmla="*/ 413829 h 1583667"/>
              <a:gd name="csX4" fmla="*/ 1073135 w 1089379"/>
              <a:gd name="csY4" fmla="*/ 413829 h 1583667"/>
              <a:gd name="csX5" fmla="*/ 651327 w 1089379"/>
              <a:gd name="csY5" fmla="*/ 851956 h 1583667"/>
              <a:gd name="csX6" fmla="*/ 1089380 w 1089379"/>
              <a:gd name="csY6" fmla="*/ 1583590 h 1583667"/>
              <a:gd name="csX7" fmla="*/ 714983 w 1089379"/>
              <a:gd name="csY7" fmla="*/ 1583590 h 1583667"/>
              <a:gd name="csX8" fmla="*/ 429969 w 1089379"/>
              <a:gd name="csY8" fmla="*/ 1081887 h 1583667"/>
              <a:gd name="csX9" fmla="*/ 302657 w 1089379"/>
              <a:gd name="csY9" fmla="*/ 1213775 h 1583667"/>
              <a:gd name="csX10" fmla="*/ 302657 w 1089379"/>
              <a:gd name="csY10" fmla="*/ 1583668 h 1583667"/>
              <a:gd name="csX11" fmla="*/ 699 w 1089379"/>
              <a:gd name="csY11" fmla="*/ 1583668 h 1583667"/>
              <a:gd name="csX12" fmla="*/ 699 w 1089379"/>
              <a:gd name="csY12" fmla="*/ 78 h 1583667"/>
              <a:gd name="csX13" fmla="*/ 0 w 1089379"/>
              <a:gd name="csY13" fmla="*/ 78 h 158366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  <a:cxn ang="0">
                <a:pos x="csX10" y="csY10"/>
              </a:cxn>
              <a:cxn ang="0">
                <a:pos x="csX11" y="csY11"/>
              </a:cxn>
              <a:cxn ang="0">
                <a:pos x="csX12" y="csY12"/>
              </a:cxn>
              <a:cxn ang="0">
                <a:pos x="csX13" y="csY13"/>
              </a:cxn>
            </a:cxnLst>
            <a:rect l="l" t="t" r="r" b="b"/>
            <a:pathLst>
              <a:path w="1089379" h="1583667">
                <a:moveTo>
                  <a:pt x="78" y="0"/>
                </a:moveTo>
                <a:lnTo>
                  <a:pt x="302035" y="0"/>
                </a:lnTo>
                <a:lnTo>
                  <a:pt x="302035" y="857390"/>
                </a:lnTo>
                <a:lnTo>
                  <a:pt x="689956" y="413829"/>
                </a:lnTo>
                <a:lnTo>
                  <a:pt x="1073135" y="413829"/>
                </a:lnTo>
                <a:lnTo>
                  <a:pt x="651327" y="851956"/>
                </a:lnTo>
                <a:lnTo>
                  <a:pt x="1089380" y="1583590"/>
                </a:lnTo>
                <a:lnTo>
                  <a:pt x="714983" y="1583590"/>
                </a:lnTo>
                <a:lnTo>
                  <a:pt x="429969" y="1081887"/>
                </a:lnTo>
                <a:lnTo>
                  <a:pt x="302657" y="1213775"/>
                </a:lnTo>
                <a:lnTo>
                  <a:pt x="302657" y="1583668"/>
                </a:lnTo>
                <a:lnTo>
                  <a:pt x="699" y="1583668"/>
                </a:lnTo>
                <a:lnTo>
                  <a:pt x="699" y="78"/>
                </a:lnTo>
                <a:lnTo>
                  <a:pt x="0" y="78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" name="Freeform 7">
            <a:extLst>
              <a:ext uri="{FF2B5EF4-FFF2-40B4-BE49-F238E27FC236}">
                <a16:creationId xmlns:a16="http://schemas.microsoft.com/office/drawing/2014/main" id="{36186B0B-4B8F-A4F9-AF85-FD8065A62C40}"/>
              </a:ext>
            </a:extLst>
          </xdr:cNvPr>
          <xdr:cNvSpPr/>
        </xdr:nvSpPr>
        <xdr:spPr>
          <a:xfrm>
            <a:off x="4939718" y="3564477"/>
            <a:ext cx="312061" cy="1172477"/>
          </a:xfrm>
          <a:custGeom>
            <a:avLst/>
            <a:gdLst>
              <a:gd name="csX0" fmla="*/ 312062 w 312061"/>
              <a:gd name="csY0" fmla="*/ 0 h 1172477"/>
              <a:gd name="csX1" fmla="*/ 312062 w 312061"/>
              <a:gd name="csY1" fmla="*/ 1172478 h 1172477"/>
              <a:gd name="csX2" fmla="*/ 0 w 312061"/>
              <a:gd name="csY2" fmla="*/ 1172478 h 1172477"/>
              <a:gd name="csX3" fmla="*/ 0 w 312061"/>
              <a:gd name="csY3" fmla="*/ 311750 h 1172477"/>
              <a:gd name="csX4" fmla="*/ 312062 w 312061"/>
              <a:gd name="csY4" fmla="*/ 0 h 117247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312061" h="1172477">
                <a:moveTo>
                  <a:pt x="312062" y="0"/>
                </a:moveTo>
                <a:lnTo>
                  <a:pt x="312062" y="1172478"/>
                </a:lnTo>
                <a:lnTo>
                  <a:pt x="0" y="1172478"/>
                </a:lnTo>
                <a:lnTo>
                  <a:pt x="0" y="311750"/>
                </a:lnTo>
                <a:lnTo>
                  <a:pt x="312062" y="0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5" name="Freeform 8">
            <a:extLst>
              <a:ext uri="{FF2B5EF4-FFF2-40B4-BE49-F238E27FC236}">
                <a16:creationId xmlns:a16="http://schemas.microsoft.com/office/drawing/2014/main" id="{422299DA-8A36-681F-EE58-D3FB4422E72E}"/>
              </a:ext>
            </a:extLst>
          </xdr:cNvPr>
          <xdr:cNvSpPr/>
        </xdr:nvSpPr>
        <xdr:spPr>
          <a:xfrm>
            <a:off x="4687970" y="3154063"/>
            <a:ext cx="768379" cy="767420"/>
          </a:xfrm>
          <a:custGeom>
            <a:avLst/>
            <a:gdLst>
              <a:gd name="csX0" fmla="*/ 768302 w 768379"/>
              <a:gd name="csY0" fmla="*/ 0 h 767420"/>
              <a:gd name="csX1" fmla="*/ 375096 w 768379"/>
              <a:gd name="csY1" fmla="*/ 396907 h 767420"/>
              <a:gd name="csX2" fmla="*/ 364370 w 768379"/>
              <a:gd name="csY2" fmla="*/ 407697 h 767420"/>
              <a:gd name="csX3" fmla="*/ 251748 w 768379"/>
              <a:gd name="csY3" fmla="*/ 521420 h 767420"/>
              <a:gd name="csX4" fmla="*/ 157002 w 768379"/>
              <a:gd name="csY4" fmla="*/ 617057 h 767420"/>
              <a:gd name="csX5" fmla="*/ 8083 w 768379"/>
              <a:gd name="csY5" fmla="*/ 767420 h 767420"/>
              <a:gd name="csX6" fmla="*/ 157002 w 768379"/>
              <a:gd name="csY6" fmla="*/ 540439 h 767420"/>
              <a:gd name="csX7" fmla="*/ 242810 w 768379"/>
              <a:gd name="csY7" fmla="*/ 396907 h 767420"/>
              <a:gd name="csX8" fmla="*/ 0 w 768379"/>
              <a:gd name="csY8" fmla="*/ 0 h 767420"/>
              <a:gd name="csX9" fmla="*/ 768379 w 768379"/>
              <a:gd name="csY9" fmla="*/ 0 h 767420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</a:cxnLst>
            <a:rect l="l" t="t" r="r" b="b"/>
            <a:pathLst>
              <a:path w="768379" h="767420">
                <a:moveTo>
                  <a:pt x="768302" y="0"/>
                </a:moveTo>
                <a:lnTo>
                  <a:pt x="375096" y="396907"/>
                </a:lnTo>
                <a:lnTo>
                  <a:pt x="364370" y="407697"/>
                </a:lnTo>
                <a:lnTo>
                  <a:pt x="251748" y="521420"/>
                </a:lnTo>
                <a:lnTo>
                  <a:pt x="157002" y="617057"/>
                </a:lnTo>
                <a:lnTo>
                  <a:pt x="8083" y="767420"/>
                </a:lnTo>
                <a:cubicBezTo>
                  <a:pt x="65599" y="680090"/>
                  <a:pt x="115576" y="605257"/>
                  <a:pt x="157002" y="540439"/>
                </a:cubicBezTo>
                <a:cubicBezTo>
                  <a:pt x="191901" y="486100"/>
                  <a:pt x="220658" y="438670"/>
                  <a:pt x="242810" y="396907"/>
                </a:cubicBezTo>
                <a:cubicBezTo>
                  <a:pt x="352634" y="189565"/>
                  <a:pt x="298538" y="118226"/>
                  <a:pt x="0" y="0"/>
                </a:cubicBezTo>
                <a:lnTo>
                  <a:pt x="768379" y="0"/>
                </a:lnTo>
                <a:close/>
              </a:path>
            </a:pathLst>
          </a:custGeom>
          <a:solidFill>
            <a:srgbClr val="FCD00E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grpSp>
        <xdr:nvGrpSpPr>
          <xdr:cNvPr id="6" name="Graphic 4">
            <a:extLst>
              <a:ext uri="{FF2B5EF4-FFF2-40B4-BE49-F238E27FC236}">
                <a16:creationId xmlns:a16="http://schemas.microsoft.com/office/drawing/2014/main" id="{BB6B6895-B968-3A67-9B4E-6753E065F59A}"/>
              </a:ext>
            </a:extLst>
          </xdr:cNvPr>
          <xdr:cNvGrpSpPr/>
        </xdr:nvGrpSpPr>
        <xdr:grpSpPr>
          <a:xfrm>
            <a:off x="5460469" y="3155926"/>
            <a:ext cx="4554393" cy="1616970"/>
            <a:chOff x="5460469" y="3155926"/>
            <a:chExt cx="4554393" cy="1616970"/>
          </a:xfrm>
          <a:solidFill>
            <a:srgbClr val="3B54A4"/>
          </a:solidFill>
        </xdr:grpSpPr>
        <xdr:sp macro="" textlink="">
          <xdr:nvSpPr>
            <xdr:cNvPr id="7" name="Freeform 10">
              <a:extLst>
                <a:ext uri="{FF2B5EF4-FFF2-40B4-BE49-F238E27FC236}">
                  <a16:creationId xmlns:a16="http://schemas.microsoft.com/office/drawing/2014/main" id="{4E350DA3-ADBE-8A8C-674A-95DDA502CA22}"/>
                </a:ext>
              </a:extLst>
            </xdr:cNvPr>
            <xdr:cNvSpPr/>
          </xdr:nvSpPr>
          <xdr:spPr>
            <a:xfrm>
              <a:off x="5460469" y="3529856"/>
              <a:ext cx="1071814" cy="1243040"/>
            </a:xfrm>
            <a:custGeom>
              <a:avLst/>
              <a:gdLst>
                <a:gd name="csX0" fmla="*/ 310896 w 1071814"/>
                <a:gd name="csY0" fmla="*/ 829832 h 1243040"/>
                <a:gd name="csX1" fmla="*/ 353100 w 1071814"/>
                <a:gd name="csY1" fmla="*/ 945652 h 1243040"/>
                <a:gd name="csX2" fmla="*/ 564820 w 1071814"/>
                <a:gd name="csY2" fmla="*/ 1006822 h 1243040"/>
                <a:gd name="csX3" fmla="*/ 708688 w 1071814"/>
                <a:gd name="csY3" fmla="*/ 980040 h 1243040"/>
                <a:gd name="csX4" fmla="*/ 762239 w 1071814"/>
                <a:gd name="csY4" fmla="*/ 899386 h 1243040"/>
                <a:gd name="csX5" fmla="*/ 718947 w 1071814"/>
                <a:gd name="csY5" fmla="*/ 821293 h 1243040"/>
                <a:gd name="csX6" fmla="*/ 398569 w 1071814"/>
                <a:gd name="csY6" fmla="*/ 728917 h 1243040"/>
                <a:gd name="csX7" fmla="*/ 117519 w 1071814"/>
                <a:gd name="csY7" fmla="*/ 605413 h 1243040"/>
                <a:gd name="csX8" fmla="*/ 35675 w 1071814"/>
                <a:gd name="csY8" fmla="*/ 395044 h 1243040"/>
                <a:gd name="csX9" fmla="*/ 163376 w 1071814"/>
                <a:gd name="csY9" fmla="*/ 116518 h 1243040"/>
                <a:gd name="csX10" fmla="*/ 522616 w 1071814"/>
                <a:gd name="csY10" fmla="*/ 0 h 1243040"/>
                <a:gd name="csX11" fmla="*/ 880768 w 1071814"/>
                <a:gd name="csY11" fmla="*/ 87563 h 1243040"/>
                <a:gd name="csX12" fmla="*/ 1039636 w 1071814"/>
                <a:gd name="csY12" fmla="*/ 389920 h 1243040"/>
                <a:gd name="csX13" fmla="*/ 733248 w 1071814"/>
                <a:gd name="csY13" fmla="*/ 389920 h 1243040"/>
                <a:gd name="csX14" fmla="*/ 699827 w 1071814"/>
                <a:gd name="csY14" fmla="*/ 296457 h 1243040"/>
                <a:gd name="csX15" fmla="*/ 526969 w 1071814"/>
                <a:gd name="csY15" fmla="*/ 234123 h 1243040"/>
                <a:gd name="csX16" fmla="*/ 383490 w 1071814"/>
                <a:gd name="csY16" fmla="*/ 265251 h 1243040"/>
                <a:gd name="csX17" fmla="*/ 340898 w 1071814"/>
                <a:gd name="csY17" fmla="*/ 338221 h 1243040"/>
                <a:gd name="csX18" fmla="*/ 386366 w 1071814"/>
                <a:gd name="csY18" fmla="*/ 414450 h 1243040"/>
                <a:gd name="csX19" fmla="*/ 706745 w 1071814"/>
                <a:gd name="csY19" fmla="*/ 499452 h 1243040"/>
                <a:gd name="csX20" fmla="*/ 981576 w 1071814"/>
                <a:gd name="csY20" fmla="*/ 629166 h 1243040"/>
                <a:gd name="csX21" fmla="*/ 1071814 w 1071814"/>
                <a:gd name="csY21" fmla="*/ 849084 h 1243040"/>
                <a:gd name="csX22" fmla="*/ 941937 w 1071814"/>
                <a:gd name="csY22" fmla="*/ 1133121 h 1243040"/>
                <a:gd name="csX23" fmla="*/ 540881 w 1071814"/>
                <a:gd name="csY23" fmla="*/ 1243041 h 1243040"/>
                <a:gd name="csX24" fmla="*/ 132131 w 1071814"/>
                <a:gd name="csY24" fmla="*/ 1126523 h 1243040"/>
                <a:gd name="csX25" fmla="*/ 0 w 1071814"/>
                <a:gd name="csY25" fmla="*/ 829677 h 1243040"/>
                <a:gd name="csX26" fmla="*/ 310818 w 1071814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4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5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7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7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8" y="1243041"/>
                    <a:pt x="219803" y="1204227"/>
                    <a:pt x="132131" y="1126523"/>
                  </a:cubicBezTo>
                  <a:cubicBezTo>
                    <a:pt x="44070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8" name="Freeform 11">
              <a:extLst>
                <a:ext uri="{FF2B5EF4-FFF2-40B4-BE49-F238E27FC236}">
                  <a16:creationId xmlns:a16="http://schemas.microsoft.com/office/drawing/2014/main" id="{1432CFD1-B89B-8D34-E656-A33B9F2E003C}"/>
                </a:ext>
              </a:extLst>
            </xdr:cNvPr>
            <xdr:cNvSpPr/>
          </xdr:nvSpPr>
          <xdr:spPr>
            <a:xfrm>
              <a:off x="6687187" y="3529856"/>
              <a:ext cx="1071813" cy="1243040"/>
            </a:xfrm>
            <a:custGeom>
              <a:avLst/>
              <a:gdLst>
                <a:gd name="csX0" fmla="*/ 310896 w 1071813"/>
                <a:gd name="csY0" fmla="*/ 829832 h 1243040"/>
                <a:gd name="csX1" fmla="*/ 353100 w 1071813"/>
                <a:gd name="csY1" fmla="*/ 945652 h 1243040"/>
                <a:gd name="csX2" fmla="*/ 564820 w 1071813"/>
                <a:gd name="csY2" fmla="*/ 1006822 h 1243040"/>
                <a:gd name="csX3" fmla="*/ 708688 w 1071813"/>
                <a:gd name="csY3" fmla="*/ 980040 h 1243040"/>
                <a:gd name="csX4" fmla="*/ 762239 w 1071813"/>
                <a:gd name="csY4" fmla="*/ 899386 h 1243040"/>
                <a:gd name="csX5" fmla="*/ 718947 w 1071813"/>
                <a:gd name="csY5" fmla="*/ 821293 h 1243040"/>
                <a:gd name="csX6" fmla="*/ 398569 w 1071813"/>
                <a:gd name="csY6" fmla="*/ 728917 h 1243040"/>
                <a:gd name="csX7" fmla="*/ 117519 w 1071813"/>
                <a:gd name="csY7" fmla="*/ 605413 h 1243040"/>
                <a:gd name="csX8" fmla="*/ 35675 w 1071813"/>
                <a:gd name="csY8" fmla="*/ 395044 h 1243040"/>
                <a:gd name="csX9" fmla="*/ 163376 w 1071813"/>
                <a:gd name="csY9" fmla="*/ 116518 h 1243040"/>
                <a:gd name="csX10" fmla="*/ 522616 w 1071813"/>
                <a:gd name="csY10" fmla="*/ 0 h 1243040"/>
                <a:gd name="csX11" fmla="*/ 880768 w 1071813"/>
                <a:gd name="csY11" fmla="*/ 87563 h 1243040"/>
                <a:gd name="csX12" fmla="*/ 1039636 w 1071813"/>
                <a:gd name="csY12" fmla="*/ 389920 h 1243040"/>
                <a:gd name="csX13" fmla="*/ 733248 w 1071813"/>
                <a:gd name="csY13" fmla="*/ 389920 h 1243040"/>
                <a:gd name="csX14" fmla="*/ 699827 w 1071813"/>
                <a:gd name="csY14" fmla="*/ 296457 h 1243040"/>
                <a:gd name="csX15" fmla="*/ 526969 w 1071813"/>
                <a:gd name="csY15" fmla="*/ 234123 h 1243040"/>
                <a:gd name="csX16" fmla="*/ 383490 w 1071813"/>
                <a:gd name="csY16" fmla="*/ 265251 h 1243040"/>
                <a:gd name="csX17" fmla="*/ 340898 w 1071813"/>
                <a:gd name="csY17" fmla="*/ 338221 h 1243040"/>
                <a:gd name="csX18" fmla="*/ 386366 w 1071813"/>
                <a:gd name="csY18" fmla="*/ 414450 h 1243040"/>
                <a:gd name="csX19" fmla="*/ 706745 w 1071813"/>
                <a:gd name="csY19" fmla="*/ 499452 h 1243040"/>
                <a:gd name="csX20" fmla="*/ 981576 w 1071813"/>
                <a:gd name="csY20" fmla="*/ 629166 h 1243040"/>
                <a:gd name="csX21" fmla="*/ 1071814 w 1071813"/>
                <a:gd name="csY21" fmla="*/ 849084 h 1243040"/>
                <a:gd name="csX22" fmla="*/ 941937 w 1071813"/>
                <a:gd name="csY22" fmla="*/ 1133121 h 1243040"/>
                <a:gd name="csX23" fmla="*/ 540881 w 1071813"/>
                <a:gd name="csY23" fmla="*/ 1243041 h 1243040"/>
                <a:gd name="csX24" fmla="*/ 132131 w 1071813"/>
                <a:gd name="csY24" fmla="*/ 1126523 h 1243040"/>
                <a:gd name="csX25" fmla="*/ 0 w 1071813"/>
                <a:gd name="csY25" fmla="*/ 829677 h 1243040"/>
                <a:gd name="csX26" fmla="*/ 310818 w 1071813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3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4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6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6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7" y="1243041"/>
                    <a:pt x="219803" y="1204227"/>
                    <a:pt x="132131" y="1126523"/>
                  </a:cubicBezTo>
                  <a:cubicBezTo>
                    <a:pt x="44069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9" name="Freeform 12">
              <a:extLst>
                <a:ext uri="{FF2B5EF4-FFF2-40B4-BE49-F238E27FC236}">
                  <a16:creationId xmlns:a16="http://schemas.microsoft.com/office/drawing/2014/main" id="{4814F6B3-E11F-A74D-0C4D-FEE8A9825910}"/>
                </a:ext>
              </a:extLst>
            </xdr:cNvPr>
            <xdr:cNvSpPr/>
          </xdr:nvSpPr>
          <xdr:spPr>
            <a:xfrm>
              <a:off x="7988442" y="3155926"/>
              <a:ext cx="1054714" cy="1577457"/>
            </a:xfrm>
            <a:custGeom>
              <a:avLst/>
              <a:gdLst>
                <a:gd name="csX0" fmla="*/ 642933 w 1054714"/>
                <a:gd name="csY0" fmla="*/ 377267 h 1577457"/>
                <a:gd name="csX1" fmla="*/ 839652 w 1054714"/>
                <a:gd name="csY1" fmla="*/ 414994 h 1577457"/>
                <a:gd name="csX2" fmla="*/ 984996 w 1054714"/>
                <a:gd name="csY2" fmla="*/ 529726 h 1577457"/>
                <a:gd name="csX3" fmla="*/ 1044066 w 1054714"/>
                <a:gd name="csY3" fmla="*/ 664564 h 1577457"/>
                <a:gd name="csX4" fmla="*/ 1054714 w 1054714"/>
                <a:gd name="csY4" fmla="*/ 890304 h 1577457"/>
                <a:gd name="csX5" fmla="*/ 1054714 w 1054714"/>
                <a:gd name="csY5" fmla="*/ 1577458 h 1577457"/>
                <a:gd name="csX6" fmla="*/ 741720 w 1054714"/>
                <a:gd name="csY6" fmla="*/ 1577458 h 1577457"/>
                <a:gd name="csX7" fmla="*/ 741720 w 1054714"/>
                <a:gd name="csY7" fmla="*/ 865696 h 1577457"/>
                <a:gd name="csX8" fmla="*/ 709776 w 1054714"/>
                <a:gd name="csY8" fmla="*/ 713237 h 1577457"/>
                <a:gd name="csX9" fmla="*/ 551219 w 1054714"/>
                <a:gd name="csY9" fmla="*/ 631495 h 1577457"/>
                <a:gd name="csX10" fmla="*/ 367712 w 1054714"/>
                <a:gd name="csY10" fmla="*/ 712460 h 1577457"/>
                <a:gd name="csX11" fmla="*/ 305300 w 1054714"/>
                <a:gd name="csY11" fmla="*/ 944099 h 1577457"/>
                <a:gd name="csX12" fmla="*/ 305300 w 1054714"/>
                <a:gd name="csY12" fmla="*/ 1577380 h 1577457"/>
                <a:gd name="csX13" fmla="*/ 0 w 1054714"/>
                <a:gd name="csY13" fmla="*/ 1577380 h 1577457"/>
                <a:gd name="csX14" fmla="*/ 0 w 1054714"/>
                <a:gd name="csY14" fmla="*/ 0 h 1577457"/>
                <a:gd name="csX15" fmla="*/ 305300 w 1054714"/>
                <a:gd name="csY15" fmla="*/ 0 h 1577457"/>
                <a:gd name="csX16" fmla="*/ 305300 w 1054714"/>
                <a:gd name="csY16" fmla="*/ 559613 h 1577457"/>
                <a:gd name="csX17" fmla="*/ 459038 w 1054714"/>
                <a:gd name="csY17" fmla="*/ 417400 h 1577457"/>
                <a:gd name="csX18" fmla="*/ 642855 w 1054714"/>
                <a:gd name="csY18" fmla="*/ 377112 h 1577457"/>
                <a:gd name="csX19" fmla="*/ 642855 w 1054714"/>
                <a:gd name="csY19" fmla="*/ 377112 h 157745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</a:cxnLst>
              <a:rect l="l" t="t" r="r" b="b"/>
              <a:pathLst>
                <a:path w="1054714" h="1577457">
                  <a:moveTo>
                    <a:pt x="642933" y="377267"/>
                  </a:moveTo>
                  <a:cubicBezTo>
                    <a:pt x="715216" y="377267"/>
                    <a:pt x="780893" y="389765"/>
                    <a:pt x="839652" y="414994"/>
                  </a:cubicBezTo>
                  <a:cubicBezTo>
                    <a:pt x="898723" y="439912"/>
                    <a:pt x="947145" y="478027"/>
                    <a:pt x="984996" y="529726"/>
                  </a:cubicBezTo>
                  <a:cubicBezTo>
                    <a:pt x="1017252" y="573353"/>
                    <a:pt x="1036760" y="618376"/>
                    <a:pt x="1044066" y="664564"/>
                  </a:cubicBezTo>
                  <a:cubicBezTo>
                    <a:pt x="1051062" y="710753"/>
                    <a:pt x="1054714" y="785896"/>
                    <a:pt x="1054714" y="890304"/>
                  </a:cubicBezTo>
                  <a:lnTo>
                    <a:pt x="1054714" y="1577458"/>
                  </a:lnTo>
                  <a:lnTo>
                    <a:pt x="741720" y="1577458"/>
                  </a:lnTo>
                  <a:lnTo>
                    <a:pt x="741720" y="865696"/>
                  </a:lnTo>
                  <a:cubicBezTo>
                    <a:pt x="741720" y="802663"/>
                    <a:pt x="731072" y="751740"/>
                    <a:pt x="709776" y="713237"/>
                  </a:cubicBezTo>
                  <a:cubicBezTo>
                    <a:pt x="681873" y="658665"/>
                    <a:pt x="629020" y="631495"/>
                    <a:pt x="551219" y="631495"/>
                  </a:cubicBezTo>
                  <a:cubicBezTo>
                    <a:pt x="473417" y="631495"/>
                    <a:pt x="409605" y="658587"/>
                    <a:pt x="367712" y="712460"/>
                  </a:cubicBezTo>
                  <a:cubicBezTo>
                    <a:pt x="326207" y="766722"/>
                    <a:pt x="305300" y="843650"/>
                    <a:pt x="305300" y="944099"/>
                  </a:cubicBezTo>
                  <a:lnTo>
                    <a:pt x="305300" y="1577380"/>
                  </a:lnTo>
                  <a:lnTo>
                    <a:pt x="0" y="1577380"/>
                  </a:lnTo>
                  <a:lnTo>
                    <a:pt x="0" y="0"/>
                  </a:lnTo>
                  <a:lnTo>
                    <a:pt x="305300" y="0"/>
                  </a:lnTo>
                  <a:lnTo>
                    <a:pt x="305300" y="559613"/>
                  </a:lnTo>
                  <a:cubicBezTo>
                    <a:pt x="349680" y="491456"/>
                    <a:pt x="400745" y="444182"/>
                    <a:pt x="459038" y="417400"/>
                  </a:cubicBezTo>
                  <a:cubicBezTo>
                    <a:pt x="517409" y="390619"/>
                    <a:pt x="578655" y="377112"/>
                    <a:pt x="642855" y="377112"/>
                  </a:cubicBezTo>
                  <a:lnTo>
                    <a:pt x="642855" y="377112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0" name="Freeform 13">
              <a:extLst>
                <a:ext uri="{FF2B5EF4-FFF2-40B4-BE49-F238E27FC236}">
                  <a16:creationId xmlns:a16="http://schemas.microsoft.com/office/drawing/2014/main" id="{CA4DA03E-6473-F0EB-E8E8-0F559F93FD37}"/>
                </a:ext>
              </a:extLst>
            </xdr:cNvPr>
            <xdr:cNvSpPr/>
          </xdr:nvSpPr>
          <xdr:spPr>
            <a:xfrm>
              <a:off x="9183682" y="3238289"/>
              <a:ext cx="831180" cy="1511917"/>
            </a:xfrm>
            <a:custGeom>
              <a:avLst/>
              <a:gdLst>
                <a:gd name="csX0" fmla="*/ 831181 w 831180"/>
                <a:gd name="csY0" fmla="*/ 551384 h 1511917"/>
                <a:gd name="csX1" fmla="*/ 831181 w 831180"/>
                <a:gd name="csY1" fmla="*/ 324403 h 1511917"/>
                <a:gd name="csX2" fmla="*/ 493470 w 831180"/>
                <a:gd name="csY2" fmla="*/ 324403 h 1511917"/>
                <a:gd name="csX3" fmla="*/ 493470 w 831180"/>
                <a:gd name="csY3" fmla="*/ 0 h 1511917"/>
                <a:gd name="csX4" fmla="*/ 199051 w 831180"/>
                <a:gd name="csY4" fmla="*/ 0 h 1511917"/>
                <a:gd name="csX5" fmla="*/ 199051 w 831180"/>
                <a:gd name="csY5" fmla="*/ 324403 h 1511917"/>
                <a:gd name="csX6" fmla="*/ 0 w 831180"/>
                <a:gd name="csY6" fmla="*/ 324403 h 1511917"/>
                <a:gd name="csX7" fmla="*/ 0 w 831180"/>
                <a:gd name="csY7" fmla="*/ 551384 h 1511917"/>
                <a:gd name="csX8" fmla="*/ 199051 w 831180"/>
                <a:gd name="csY8" fmla="*/ 551384 h 1511917"/>
                <a:gd name="csX9" fmla="*/ 199051 w 831180"/>
                <a:gd name="csY9" fmla="*/ 996575 h 1511917"/>
                <a:gd name="csX10" fmla="*/ 201228 w 831180"/>
                <a:gd name="csY10" fmla="*/ 1184199 h 1511917"/>
                <a:gd name="csX11" fmla="*/ 246619 w 831180"/>
                <a:gd name="csY11" fmla="*/ 1346906 h 1511917"/>
                <a:gd name="csX12" fmla="*/ 385744 w 831180"/>
                <a:gd name="csY12" fmla="*/ 1470643 h 1511917"/>
                <a:gd name="csX13" fmla="*/ 593578 w 831180"/>
                <a:gd name="csY13" fmla="*/ 1511630 h 1511917"/>
                <a:gd name="csX14" fmla="*/ 831181 w 831180"/>
                <a:gd name="csY14" fmla="*/ 1491680 h 1511917"/>
                <a:gd name="csX15" fmla="*/ 831181 w 831180"/>
                <a:gd name="csY15" fmla="*/ 1247465 h 1511917"/>
                <a:gd name="csX16" fmla="*/ 641689 w 831180"/>
                <a:gd name="csY16" fmla="*/ 1256004 h 1511917"/>
                <a:gd name="csX17" fmla="*/ 517253 w 831180"/>
                <a:gd name="csY17" fmla="*/ 1189090 h 1511917"/>
                <a:gd name="csX18" fmla="*/ 495102 w 831180"/>
                <a:gd name="csY18" fmla="*/ 1101993 h 1511917"/>
                <a:gd name="csX19" fmla="*/ 493470 w 831180"/>
                <a:gd name="csY19" fmla="*/ 979342 h 1511917"/>
                <a:gd name="csX20" fmla="*/ 493470 w 831180"/>
                <a:gd name="csY20" fmla="*/ 551384 h 1511917"/>
                <a:gd name="csX21" fmla="*/ 831181 w 831180"/>
                <a:gd name="csY21" fmla="*/ 551384 h 151191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</a:cxnLst>
              <a:rect l="l" t="t" r="r" b="b"/>
              <a:pathLst>
                <a:path w="831180" h="1511917">
                  <a:moveTo>
                    <a:pt x="831181" y="551384"/>
                  </a:moveTo>
                  <a:lnTo>
                    <a:pt x="831181" y="324403"/>
                  </a:lnTo>
                  <a:lnTo>
                    <a:pt x="493470" y="324403"/>
                  </a:lnTo>
                  <a:lnTo>
                    <a:pt x="493470" y="0"/>
                  </a:lnTo>
                  <a:lnTo>
                    <a:pt x="199051" y="0"/>
                  </a:lnTo>
                  <a:lnTo>
                    <a:pt x="199051" y="324403"/>
                  </a:lnTo>
                  <a:lnTo>
                    <a:pt x="0" y="324403"/>
                  </a:lnTo>
                  <a:lnTo>
                    <a:pt x="0" y="551384"/>
                  </a:lnTo>
                  <a:lnTo>
                    <a:pt x="199051" y="551384"/>
                  </a:lnTo>
                  <a:lnTo>
                    <a:pt x="199051" y="996575"/>
                  </a:lnTo>
                  <a:cubicBezTo>
                    <a:pt x="199051" y="1066595"/>
                    <a:pt x="199751" y="1129007"/>
                    <a:pt x="201228" y="1184199"/>
                  </a:cubicBezTo>
                  <a:cubicBezTo>
                    <a:pt x="202704" y="1239315"/>
                    <a:pt x="217938" y="1293576"/>
                    <a:pt x="246619" y="1346906"/>
                  </a:cubicBezTo>
                  <a:cubicBezTo>
                    <a:pt x="278407" y="1403884"/>
                    <a:pt x="324731" y="1445026"/>
                    <a:pt x="385744" y="1470643"/>
                  </a:cubicBezTo>
                  <a:cubicBezTo>
                    <a:pt x="446758" y="1496260"/>
                    <a:pt x="516010" y="1509845"/>
                    <a:pt x="593578" y="1511630"/>
                  </a:cubicBezTo>
                  <a:cubicBezTo>
                    <a:pt x="671147" y="1513415"/>
                    <a:pt x="750348" y="1506895"/>
                    <a:pt x="831181" y="1491680"/>
                  </a:cubicBezTo>
                  <a:lnTo>
                    <a:pt x="831181" y="1247465"/>
                  </a:lnTo>
                  <a:cubicBezTo>
                    <a:pt x="761773" y="1256703"/>
                    <a:pt x="698739" y="1259653"/>
                    <a:pt x="641689" y="1256004"/>
                  </a:cubicBezTo>
                  <a:cubicBezTo>
                    <a:pt x="584640" y="1252356"/>
                    <a:pt x="543213" y="1230077"/>
                    <a:pt x="517253" y="1189090"/>
                  </a:cubicBezTo>
                  <a:cubicBezTo>
                    <a:pt x="503419" y="1167510"/>
                    <a:pt x="496190" y="1138477"/>
                    <a:pt x="495102" y="1101993"/>
                  </a:cubicBezTo>
                  <a:cubicBezTo>
                    <a:pt x="494014" y="1065741"/>
                    <a:pt x="493470" y="1024676"/>
                    <a:pt x="493470" y="979342"/>
                  </a:cubicBezTo>
                  <a:lnTo>
                    <a:pt x="493470" y="551384"/>
                  </a:lnTo>
                  <a:lnTo>
                    <a:pt x="831181" y="551384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49892</xdr:colOff>
      <xdr:row>0</xdr:row>
      <xdr:rowOff>82550</xdr:rowOff>
    </xdr:from>
    <xdr:to>
      <xdr:col>1</xdr:col>
      <xdr:colOff>1554842</xdr:colOff>
      <xdr:row>2</xdr:row>
      <xdr:rowOff>99950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AF7F5C8-EC14-4314-AF82-9999F8B63BD2}"/>
            </a:ext>
          </a:extLst>
        </xdr:cNvPr>
        <xdr:cNvGrpSpPr>
          <a:grpSpLocks noChangeAspect="1"/>
        </xdr:cNvGrpSpPr>
      </xdr:nvGrpSpPr>
      <xdr:grpSpPr>
        <a:xfrm>
          <a:off x="149678" y="82550"/>
          <a:ext cx="1504950" cy="380257"/>
          <a:chOff x="3695979" y="3153442"/>
          <a:chExt cx="6318883" cy="1619454"/>
        </a:xfrm>
      </xdr:grpSpPr>
      <xdr:sp macro="" textlink="">
        <xdr:nvSpPr>
          <xdr:cNvPr id="3" name="Freeform 6">
            <a:extLst>
              <a:ext uri="{FF2B5EF4-FFF2-40B4-BE49-F238E27FC236}">
                <a16:creationId xmlns:a16="http://schemas.microsoft.com/office/drawing/2014/main" id="{AF5F6EAF-01E8-8BD5-7466-2B0635D0A567}"/>
              </a:ext>
            </a:extLst>
          </xdr:cNvPr>
          <xdr:cNvSpPr/>
        </xdr:nvSpPr>
        <xdr:spPr>
          <a:xfrm>
            <a:off x="3695979" y="3153442"/>
            <a:ext cx="1089379" cy="1583667"/>
          </a:xfrm>
          <a:custGeom>
            <a:avLst/>
            <a:gdLst>
              <a:gd name="csX0" fmla="*/ 78 w 1089379"/>
              <a:gd name="csY0" fmla="*/ 0 h 1583667"/>
              <a:gd name="csX1" fmla="*/ 302035 w 1089379"/>
              <a:gd name="csY1" fmla="*/ 0 h 1583667"/>
              <a:gd name="csX2" fmla="*/ 302035 w 1089379"/>
              <a:gd name="csY2" fmla="*/ 857390 h 1583667"/>
              <a:gd name="csX3" fmla="*/ 689956 w 1089379"/>
              <a:gd name="csY3" fmla="*/ 413829 h 1583667"/>
              <a:gd name="csX4" fmla="*/ 1073135 w 1089379"/>
              <a:gd name="csY4" fmla="*/ 413829 h 1583667"/>
              <a:gd name="csX5" fmla="*/ 651327 w 1089379"/>
              <a:gd name="csY5" fmla="*/ 851956 h 1583667"/>
              <a:gd name="csX6" fmla="*/ 1089380 w 1089379"/>
              <a:gd name="csY6" fmla="*/ 1583590 h 1583667"/>
              <a:gd name="csX7" fmla="*/ 714983 w 1089379"/>
              <a:gd name="csY7" fmla="*/ 1583590 h 1583667"/>
              <a:gd name="csX8" fmla="*/ 429969 w 1089379"/>
              <a:gd name="csY8" fmla="*/ 1081887 h 1583667"/>
              <a:gd name="csX9" fmla="*/ 302657 w 1089379"/>
              <a:gd name="csY9" fmla="*/ 1213775 h 1583667"/>
              <a:gd name="csX10" fmla="*/ 302657 w 1089379"/>
              <a:gd name="csY10" fmla="*/ 1583668 h 1583667"/>
              <a:gd name="csX11" fmla="*/ 699 w 1089379"/>
              <a:gd name="csY11" fmla="*/ 1583668 h 1583667"/>
              <a:gd name="csX12" fmla="*/ 699 w 1089379"/>
              <a:gd name="csY12" fmla="*/ 78 h 1583667"/>
              <a:gd name="csX13" fmla="*/ 0 w 1089379"/>
              <a:gd name="csY13" fmla="*/ 78 h 158366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  <a:cxn ang="0">
                <a:pos x="csX10" y="csY10"/>
              </a:cxn>
              <a:cxn ang="0">
                <a:pos x="csX11" y="csY11"/>
              </a:cxn>
              <a:cxn ang="0">
                <a:pos x="csX12" y="csY12"/>
              </a:cxn>
              <a:cxn ang="0">
                <a:pos x="csX13" y="csY13"/>
              </a:cxn>
            </a:cxnLst>
            <a:rect l="l" t="t" r="r" b="b"/>
            <a:pathLst>
              <a:path w="1089379" h="1583667">
                <a:moveTo>
                  <a:pt x="78" y="0"/>
                </a:moveTo>
                <a:lnTo>
                  <a:pt x="302035" y="0"/>
                </a:lnTo>
                <a:lnTo>
                  <a:pt x="302035" y="857390"/>
                </a:lnTo>
                <a:lnTo>
                  <a:pt x="689956" y="413829"/>
                </a:lnTo>
                <a:lnTo>
                  <a:pt x="1073135" y="413829"/>
                </a:lnTo>
                <a:lnTo>
                  <a:pt x="651327" y="851956"/>
                </a:lnTo>
                <a:lnTo>
                  <a:pt x="1089380" y="1583590"/>
                </a:lnTo>
                <a:lnTo>
                  <a:pt x="714983" y="1583590"/>
                </a:lnTo>
                <a:lnTo>
                  <a:pt x="429969" y="1081887"/>
                </a:lnTo>
                <a:lnTo>
                  <a:pt x="302657" y="1213775"/>
                </a:lnTo>
                <a:lnTo>
                  <a:pt x="302657" y="1583668"/>
                </a:lnTo>
                <a:lnTo>
                  <a:pt x="699" y="1583668"/>
                </a:lnTo>
                <a:lnTo>
                  <a:pt x="699" y="78"/>
                </a:lnTo>
                <a:lnTo>
                  <a:pt x="0" y="78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" name="Freeform 7">
            <a:extLst>
              <a:ext uri="{FF2B5EF4-FFF2-40B4-BE49-F238E27FC236}">
                <a16:creationId xmlns:a16="http://schemas.microsoft.com/office/drawing/2014/main" id="{9C1424A4-EAB9-0AF8-6344-BC0FC6A5525C}"/>
              </a:ext>
            </a:extLst>
          </xdr:cNvPr>
          <xdr:cNvSpPr/>
        </xdr:nvSpPr>
        <xdr:spPr>
          <a:xfrm>
            <a:off x="4939718" y="3564477"/>
            <a:ext cx="312061" cy="1172477"/>
          </a:xfrm>
          <a:custGeom>
            <a:avLst/>
            <a:gdLst>
              <a:gd name="csX0" fmla="*/ 312062 w 312061"/>
              <a:gd name="csY0" fmla="*/ 0 h 1172477"/>
              <a:gd name="csX1" fmla="*/ 312062 w 312061"/>
              <a:gd name="csY1" fmla="*/ 1172478 h 1172477"/>
              <a:gd name="csX2" fmla="*/ 0 w 312061"/>
              <a:gd name="csY2" fmla="*/ 1172478 h 1172477"/>
              <a:gd name="csX3" fmla="*/ 0 w 312061"/>
              <a:gd name="csY3" fmla="*/ 311750 h 1172477"/>
              <a:gd name="csX4" fmla="*/ 312062 w 312061"/>
              <a:gd name="csY4" fmla="*/ 0 h 1172477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312061" h="1172477">
                <a:moveTo>
                  <a:pt x="312062" y="0"/>
                </a:moveTo>
                <a:lnTo>
                  <a:pt x="312062" y="1172478"/>
                </a:lnTo>
                <a:lnTo>
                  <a:pt x="0" y="1172478"/>
                </a:lnTo>
                <a:lnTo>
                  <a:pt x="0" y="311750"/>
                </a:lnTo>
                <a:lnTo>
                  <a:pt x="312062" y="0"/>
                </a:lnTo>
                <a:close/>
              </a:path>
            </a:pathLst>
          </a:custGeom>
          <a:solidFill>
            <a:srgbClr val="3B54A4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5" name="Freeform 8">
            <a:extLst>
              <a:ext uri="{FF2B5EF4-FFF2-40B4-BE49-F238E27FC236}">
                <a16:creationId xmlns:a16="http://schemas.microsoft.com/office/drawing/2014/main" id="{B6EC9581-6442-9A90-C1A9-BF6BC91C6D07}"/>
              </a:ext>
            </a:extLst>
          </xdr:cNvPr>
          <xdr:cNvSpPr/>
        </xdr:nvSpPr>
        <xdr:spPr>
          <a:xfrm>
            <a:off x="4687970" y="3154063"/>
            <a:ext cx="768379" cy="767420"/>
          </a:xfrm>
          <a:custGeom>
            <a:avLst/>
            <a:gdLst>
              <a:gd name="csX0" fmla="*/ 768302 w 768379"/>
              <a:gd name="csY0" fmla="*/ 0 h 767420"/>
              <a:gd name="csX1" fmla="*/ 375096 w 768379"/>
              <a:gd name="csY1" fmla="*/ 396907 h 767420"/>
              <a:gd name="csX2" fmla="*/ 364370 w 768379"/>
              <a:gd name="csY2" fmla="*/ 407697 h 767420"/>
              <a:gd name="csX3" fmla="*/ 251748 w 768379"/>
              <a:gd name="csY3" fmla="*/ 521420 h 767420"/>
              <a:gd name="csX4" fmla="*/ 157002 w 768379"/>
              <a:gd name="csY4" fmla="*/ 617057 h 767420"/>
              <a:gd name="csX5" fmla="*/ 8083 w 768379"/>
              <a:gd name="csY5" fmla="*/ 767420 h 767420"/>
              <a:gd name="csX6" fmla="*/ 157002 w 768379"/>
              <a:gd name="csY6" fmla="*/ 540439 h 767420"/>
              <a:gd name="csX7" fmla="*/ 242810 w 768379"/>
              <a:gd name="csY7" fmla="*/ 396907 h 767420"/>
              <a:gd name="csX8" fmla="*/ 0 w 768379"/>
              <a:gd name="csY8" fmla="*/ 0 h 767420"/>
              <a:gd name="csX9" fmla="*/ 768379 w 768379"/>
              <a:gd name="csY9" fmla="*/ 0 h 767420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  <a:cxn ang="0">
                <a:pos x="csX5" y="csY5"/>
              </a:cxn>
              <a:cxn ang="0">
                <a:pos x="csX6" y="csY6"/>
              </a:cxn>
              <a:cxn ang="0">
                <a:pos x="csX7" y="csY7"/>
              </a:cxn>
              <a:cxn ang="0">
                <a:pos x="csX8" y="csY8"/>
              </a:cxn>
              <a:cxn ang="0">
                <a:pos x="csX9" y="csY9"/>
              </a:cxn>
            </a:cxnLst>
            <a:rect l="l" t="t" r="r" b="b"/>
            <a:pathLst>
              <a:path w="768379" h="767420">
                <a:moveTo>
                  <a:pt x="768302" y="0"/>
                </a:moveTo>
                <a:lnTo>
                  <a:pt x="375096" y="396907"/>
                </a:lnTo>
                <a:lnTo>
                  <a:pt x="364370" y="407697"/>
                </a:lnTo>
                <a:lnTo>
                  <a:pt x="251748" y="521420"/>
                </a:lnTo>
                <a:lnTo>
                  <a:pt x="157002" y="617057"/>
                </a:lnTo>
                <a:lnTo>
                  <a:pt x="8083" y="767420"/>
                </a:lnTo>
                <a:cubicBezTo>
                  <a:pt x="65599" y="680090"/>
                  <a:pt x="115576" y="605257"/>
                  <a:pt x="157002" y="540439"/>
                </a:cubicBezTo>
                <a:cubicBezTo>
                  <a:pt x="191901" y="486100"/>
                  <a:pt x="220658" y="438670"/>
                  <a:pt x="242810" y="396907"/>
                </a:cubicBezTo>
                <a:cubicBezTo>
                  <a:pt x="352634" y="189565"/>
                  <a:pt x="298538" y="118226"/>
                  <a:pt x="0" y="0"/>
                </a:cubicBezTo>
                <a:lnTo>
                  <a:pt x="768379" y="0"/>
                </a:lnTo>
                <a:close/>
              </a:path>
            </a:pathLst>
          </a:custGeom>
          <a:solidFill>
            <a:srgbClr val="FCD00E"/>
          </a:solidFill>
          <a:ln w="7772" cap="flat">
            <a:noFill/>
            <a:prstDash val="solid"/>
            <a:miter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grpSp>
        <xdr:nvGrpSpPr>
          <xdr:cNvPr id="6" name="Graphic 4">
            <a:extLst>
              <a:ext uri="{FF2B5EF4-FFF2-40B4-BE49-F238E27FC236}">
                <a16:creationId xmlns:a16="http://schemas.microsoft.com/office/drawing/2014/main" id="{6720371A-58F6-EDE0-223E-0422D89670BB}"/>
              </a:ext>
            </a:extLst>
          </xdr:cNvPr>
          <xdr:cNvGrpSpPr/>
        </xdr:nvGrpSpPr>
        <xdr:grpSpPr>
          <a:xfrm>
            <a:off x="5460469" y="3155926"/>
            <a:ext cx="4554393" cy="1616970"/>
            <a:chOff x="5460469" y="3155926"/>
            <a:chExt cx="4554393" cy="1616970"/>
          </a:xfrm>
          <a:solidFill>
            <a:srgbClr val="3B54A4"/>
          </a:solidFill>
        </xdr:grpSpPr>
        <xdr:sp macro="" textlink="">
          <xdr:nvSpPr>
            <xdr:cNvPr id="7" name="Freeform 10">
              <a:extLst>
                <a:ext uri="{FF2B5EF4-FFF2-40B4-BE49-F238E27FC236}">
                  <a16:creationId xmlns:a16="http://schemas.microsoft.com/office/drawing/2014/main" id="{6E0BFAE5-D737-BE7E-0343-E4ECA4449797}"/>
                </a:ext>
              </a:extLst>
            </xdr:cNvPr>
            <xdr:cNvSpPr/>
          </xdr:nvSpPr>
          <xdr:spPr>
            <a:xfrm>
              <a:off x="5460469" y="3529856"/>
              <a:ext cx="1071814" cy="1243040"/>
            </a:xfrm>
            <a:custGeom>
              <a:avLst/>
              <a:gdLst>
                <a:gd name="csX0" fmla="*/ 310896 w 1071814"/>
                <a:gd name="csY0" fmla="*/ 829832 h 1243040"/>
                <a:gd name="csX1" fmla="*/ 353100 w 1071814"/>
                <a:gd name="csY1" fmla="*/ 945652 h 1243040"/>
                <a:gd name="csX2" fmla="*/ 564820 w 1071814"/>
                <a:gd name="csY2" fmla="*/ 1006822 h 1243040"/>
                <a:gd name="csX3" fmla="*/ 708688 w 1071814"/>
                <a:gd name="csY3" fmla="*/ 980040 h 1243040"/>
                <a:gd name="csX4" fmla="*/ 762239 w 1071814"/>
                <a:gd name="csY4" fmla="*/ 899386 h 1243040"/>
                <a:gd name="csX5" fmla="*/ 718947 w 1071814"/>
                <a:gd name="csY5" fmla="*/ 821293 h 1243040"/>
                <a:gd name="csX6" fmla="*/ 398569 w 1071814"/>
                <a:gd name="csY6" fmla="*/ 728917 h 1243040"/>
                <a:gd name="csX7" fmla="*/ 117519 w 1071814"/>
                <a:gd name="csY7" fmla="*/ 605413 h 1243040"/>
                <a:gd name="csX8" fmla="*/ 35675 w 1071814"/>
                <a:gd name="csY8" fmla="*/ 395044 h 1243040"/>
                <a:gd name="csX9" fmla="*/ 163376 w 1071814"/>
                <a:gd name="csY9" fmla="*/ 116518 h 1243040"/>
                <a:gd name="csX10" fmla="*/ 522616 w 1071814"/>
                <a:gd name="csY10" fmla="*/ 0 h 1243040"/>
                <a:gd name="csX11" fmla="*/ 880768 w 1071814"/>
                <a:gd name="csY11" fmla="*/ 87563 h 1243040"/>
                <a:gd name="csX12" fmla="*/ 1039636 w 1071814"/>
                <a:gd name="csY12" fmla="*/ 389920 h 1243040"/>
                <a:gd name="csX13" fmla="*/ 733248 w 1071814"/>
                <a:gd name="csY13" fmla="*/ 389920 h 1243040"/>
                <a:gd name="csX14" fmla="*/ 699827 w 1071814"/>
                <a:gd name="csY14" fmla="*/ 296457 h 1243040"/>
                <a:gd name="csX15" fmla="*/ 526969 w 1071814"/>
                <a:gd name="csY15" fmla="*/ 234123 h 1243040"/>
                <a:gd name="csX16" fmla="*/ 383490 w 1071814"/>
                <a:gd name="csY16" fmla="*/ 265251 h 1243040"/>
                <a:gd name="csX17" fmla="*/ 340898 w 1071814"/>
                <a:gd name="csY17" fmla="*/ 338221 h 1243040"/>
                <a:gd name="csX18" fmla="*/ 386366 w 1071814"/>
                <a:gd name="csY18" fmla="*/ 414450 h 1243040"/>
                <a:gd name="csX19" fmla="*/ 706745 w 1071814"/>
                <a:gd name="csY19" fmla="*/ 499452 h 1243040"/>
                <a:gd name="csX20" fmla="*/ 981576 w 1071814"/>
                <a:gd name="csY20" fmla="*/ 629166 h 1243040"/>
                <a:gd name="csX21" fmla="*/ 1071814 w 1071814"/>
                <a:gd name="csY21" fmla="*/ 849084 h 1243040"/>
                <a:gd name="csX22" fmla="*/ 941937 w 1071814"/>
                <a:gd name="csY22" fmla="*/ 1133121 h 1243040"/>
                <a:gd name="csX23" fmla="*/ 540881 w 1071814"/>
                <a:gd name="csY23" fmla="*/ 1243041 h 1243040"/>
                <a:gd name="csX24" fmla="*/ 132131 w 1071814"/>
                <a:gd name="csY24" fmla="*/ 1126523 h 1243040"/>
                <a:gd name="csX25" fmla="*/ 0 w 1071814"/>
                <a:gd name="csY25" fmla="*/ 829677 h 1243040"/>
                <a:gd name="csX26" fmla="*/ 310818 w 1071814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4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5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7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7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8" y="1243041"/>
                    <a:pt x="219803" y="1204227"/>
                    <a:pt x="132131" y="1126523"/>
                  </a:cubicBezTo>
                  <a:cubicBezTo>
                    <a:pt x="44070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8" name="Freeform 11">
              <a:extLst>
                <a:ext uri="{FF2B5EF4-FFF2-40B4-BE49-F238E27FC236}">
                  <a16:creationId xmlns:a16="http://schemas.microsoft.com/office/drawing/2014/main" id="{9BD26DE7-0F29-656F-23B3-450F16F95641}"/>
                </a:ext>
              </a:extLst>
            </xdr:cNvPr>
            <xdr:cNvSpPr/>
          </xdr:nvSpPr>
          <xdr:spPr>
            <a:xfrm>
              <a:off x="6687187" y="3529856"/>
              <a:ext cx="1071813" cy="1243040"/>
            </a:xfrm>
            <a:custGeom>
              <a:avLst/>
              <a:gdLst>
                <a:gd name="csX0" fmla="*/ 310896 w 1071813"/>
                <a:gd name="csY0" fmla="*/ 829832 h 1243040"/>
                <a:gd name="csX1" fmla="*/ 353100 w 1071813"/>
                <a:gd name="csY1" fmla="*/ 945652 h 1243040"/>
                <a:gd name="csX2" fmla="*/ 564820 w 1071813"/>
                <a:gd name="csY2" fmla="*/ 1006822 h 1243040"/>
                <a:gd name="csX3" fmla="*/ 708688 w 1071813"/>
                <a:gd name="csY3" fmla="*/ 980040 h 1243040"/>
                <a:gd name="csX4" fmla="*/ 762239 w 1071813"/>
                <a:gd name="csY4" fmla="*/ 899386 h 1243040"/>
                <a:gd name="csX5" fmla="*/ 718947 w 1071813"/>
                <a:gd name="csY5" fmla="*/ 821293 h 1243040"/>
                <a:gd name="csX6" fmla="*/ 398569 w 1071813"/>
                <a:gd name="csY6" fmla="*/ 728917 h 1243040"/>
                <a:gd name="csX7" fmla="*/ 117519 w 1071813"/>
                <a:gd name="csY7" fmla="*/ 605413 h 1243040"/>
                <a:gd name="csX8" fmla="*/ 35675 w 1071813"/>
                <a:gd name="csY8" fmla="*/ 395044 h 1243040"/>
                <a:gd name="csX9" fmla="*/ 163376 w 1071813"/>
                <a:gd name="csY9" fmla="*/ 116518 h 1243040"/>
                <a:gd name="csX10" fmla="*/ 522616 w 1071813"/>
                <a:gd name="csY10" fmla="*/ 0 h 1243040"/>
                <a:gd name="csX11" fmla="*/ 880768 w 1071813"/>
                <a:gd name="csY11" fmla="*/ 87563 h 1243040"/>
                <a:gd name="csX12" fmla="*/ 1039636 w 1071813"/>
                <a:gd name="csY12" fmla="*/ 389920 h 1243040"/>
                <a:gd name="csX13" fmla="*/ 733248 w 1071813"/>
                <a:gd name="csY13" fmla="*/ 389920 h 1243040"/>
                <a:gd name="csX14" fmla="*/ 699827 w 1071813"/>
                <a:gd name="csY14" fmla="*/ 296457 h 1243040"/>
                <a:gd name="csX15" fmla="*/ 526969 w 1071813"/>
                <a:gd name="csY15" fmla="*/ 234123 h 1243040"/>
                <a:gd name="csX16" fmla="*/ 383490 w 1071813"/>
                <a:gd name="csY16" fmla="*/ 265251 h 1243040"/>
                <a:gd name="csX17" fmla="*/ 340898 w 1071813"/>
                <a:gd name="csY17" fmla="*/ 338221 h 1243040"/>
                <a:gd name="csX18" fmla="*/ 386366 w 1071813"/>
                <a:gd name="csY18" fmla="*/ 414450 h 1243040"/>
                <a:gd name="csX19" fmla="*/ 706745 w 1071813"/>
                <a:gd name="csY19" fmla="*/ 499452 h 1243040"/>
                <a:gd name="csX20" fmla="*/ 981576 w 1071813"/>
                <a:gd name="csY20" fmla="*/ 629166 h 1243040"/>
                <a:gd name="csX21" fmla="*/ 1071814 w 1071813"/>
                <a:gd name="csY21" fmla="*/ 849084 h 1243040"/>
                <a:gd name="csX22" fmla="*/ 941937 w 1071813"/>
                <a:gd name="csY22" fmla="*/ 1133121 h 1243040"/>
                <a:gd name="csX23" fmla="*/ 540881 w 1071813"/>
                <a:gd name="csY23" fmla="*/ 1243041 h 1243040"/>
                <a:gd name="csX24" fmla="*/ 132131 w 1071813"/>
                <a:gd name="csY24" fmla="*/ 1126523 h 1243040"/>
                <a:gd name="csX25" fmla="*/ 0 w 1071813"/>
                <a:gd name="csY25" fmla="*/ 829677 h 1243040"/>
                <a:gd name="csX26" fmla="*/ 310818 w 1071813"/>
                <a:gd name="csY26" fmla="*/ 829677 h 1243040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  <a:cxn ang="0">
                  <a:pos x="csX22" y="csY22"/>
                </a:cxn>
                <a:cxn ang="0">
                  <a:pos x="csX23" y="csY23"/>
                </a:cxn>
                <a:cxn ang="0">
                  <a:pos x="csX24" y="csY24"/>
                </a:cxn>
                <a:cxn ang="0">
                  <a:pos x="csX25" y="csY25"/>
                </a:cxn>
                <a:cxn ang="0">
                  <a:pos x="csX26" y="csY26"/>
                </a:cxn>
              </a:cxnLst>
              <a:rect l="l" t="t" r="r" b="b"/>
              <a:pathLst>
                <a:path w="1071813" h="1243040">
                  <a:moveTo>
                    <a:pt x="310896" y="829832"/>
                  </a:moveTo>
                  <a:cubicBezTo>
                    <a:pt x="317503" y="884093"/>
                    <a:pt x="331415" y="922907"/>
                    <a:pt x="353100" y="945652"/>
                  </a:cubicBezTo>
                  <a:cubicBezTo>
                    <a:pt x="391263" y="986328"/>
                    <a:pt x="461681" y="1006822"/>
                    <a:pt x="564820" y="1006822"/>
                  </a:cubicBezTo>
                  <a:cubicBezTo>
                    <a:pt x="624979" y="1006822"/>
                    <a:pt x="673090" y="998050"/>
                    <a:pt x="708688" y="980040"/>
                  </a:cubicBezTo>
                  <a:cubicBezTo>
                    <a:pt x="744285" y="962109"/>
                    <a:pt x="762239" y="935327"/>
                    <a:pt x="762239" y="899386"/>
                  </a:cubicBezTo>
                  <a:cubicBezTo>
                    <a:pt x="762239" y="863445"/>
                    <a:pt x="747938" y="838915"/>
                    <a:pt x="718947" y="821293"/>
                  </a:cubicBezTo>
                  <a:cubicBezTo>
                    <a:pt x="690344" y="803361"/>
                    <a:pt x="583552" y="772544"/>
                    <a:pt x="398569" y="728917"/>
                  </a:cubicBezTo>
                  <a:cubicBezTo>
                    <a:pt x="265738" y="695926"/>
                    <a:pt x="171770" y="654861"/>
                    <a:pt x="117519" y="605413"/>
                  </a:cubicBezTo>
                  <a:cubicBezTo>
                    <a:pt x="62879" y="556663"/>
                    <a:pt x="35675" y="486643"/>
                    <a:pt x="35675" y="395044"/>
                  </a:cubicBezTo>
                  <a:cubicBezTo>
                    <a:pt x="35675" y="286909"/>
                    <a:pt x="78268" y="194223"/>
                    <a:pt x="163376" y="116518"/>
                  </a:cubicBezTo>
                  <a:cubicBezTo>
                    <a:pt x="248484" y="38813"/>
                    <a:pt x="368101" y="0"/>
                    <a:pt x="522616" y="0"/>
                  </a:cubicBezTo>
                  <a:cubicBezTo>
                    <a:pt x="669048" y="0"/>
                    <a:pt x="788665" y="29343"/>
                    <a:pt x="880768" y="87563"/>
                  </a:cubicBezTo>
                  <a:cubicBezTo>
                    <a:pt x="972871" y="145861"/>
                    <a:pt x="1026112" y="246621"/>
                    <a:pt x="1039636" y="389920"/>
                  </a:cubicBezTo>
                  <a:lnTo>
                    <a:pt x="733248" y="389920"/>
                  </a:lnTo>
                  <a:cubicBezTo>
                    <a:pt x="728818" y="350719"/>
                    <a:pt x="717859" y="319590"/>
                    <a:pt x="699827" y="296457"/>
                  </a:cubicBezTo>
                  <a:cubicBezTo>
                    <a:pt x="665706" y="255005"/>
                    <a:pt x="608113" y="234123"/>
                    <a:pt x="526969" y="234123"/>
                  </a:cubicBezTo>
                  <a:cubicBezTo>
                    <a:pt x="459815" y="234123"/>
                    <a:pt x="412093" y="244370"/>
                    <a:pt x="383490" y="265251"/>
                  </a:cubicBezTo>
                  <a:cubicBezTo>
                    <a:pt x="355276" y="286133"/>
                    <a:pt x="340898" y="310353"/>
                    <a:pt x="340898" y="338221"/>
                  </a:cubicBezTo>
                  <a:cubicBezTo>
                    <a:pt x="340898" y="373386"/>
                    <a:pt x="355976" y="398692"/>
                    <a:pt x="386366" y="414450"/>
                  </a:cubicBezTo>
                  <a:cubicBezTo>
                    <a:pt x="416445" y="430907"/>
                    <a:pt x="523238" y="459163"/>
                    <a:pt x="706745" y="499452"/>
                  </a:cubicBezTo>
                  <a:cubicBezTo>
                    <a:pt x="828926" y="528019"/>
                    <a:pt x="920641" y="571257"/>
                    <a:pt x="981576" y="629166"/>
                  </a:cubicBezTo>
                  <a:cubicBezTo>
                    <a:pt x="1041735" y="687775"/>
                    <a:pt x="1071814" y="761132"/>
                    <a:pt x="1071814" y="849084"/>
                  </a:cubicBezTo>
                  <a:cubicBezTo>
                    <a:pt x="1071814" y="964903"/>
                    <a:pt x="1028522" y="1059841"/>
                    <a:pt x="941937" y="1133121"/>
                  </a:cubicBezTo>
                  <a:cubicBezTo>
                    <a:pt x="855353" y="1206401"/>
                    <a:pt x="721745" y="1243041"/>
                    <a:pt x="540881" y="1243041"/>
                  </a:cubicBezTo>
                  <a:cubicBezTo>
                    <a:pt x="360017" y="1243041"/>
                    <a:pt x="219803" y="1204227"/>
                    <a:pt x="132131" y="1126523"/>
                  </a:cubicBezTo>
                  <a:cubicBezTo>
                    <a:pt x="44069" y="1048818"/>
                    <a:pt x="0" y="949843"/>
                    <a:pt x="0" y="829677"/>
                  </a:cubicBezTo>
                  <a:lnTo>
                    <a:pt x="310818" y="829677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9" name="Freeform 12">
              <a:extLst>
                <a:ext uri="{FF2B5EF4-FFF2-40B4-BE49-F238E27FC236}">
                  <a16:creationId xmlns:a16="http://schemas.microsoft.com/office/drawing/2014/main" id="{5FC429ED-6712-0518-F541-351A1D753468}"/>
                </a:ext>
              </a:extLst>
            </xdr:cNvPr>
            <xdr:cNvSpPr/>
          </xdr:nvSpPr>
          <xdr:spPr>
            <a:xfrm>
              <a:off x="7988442" y="3155926"/>
              <a:ext cx="1054714" cy="1577457"/>
            </a:xfrm>
            <a:custGeom>
              <a:avLst/>
              <a:gdLst>
                <a:gd name="csX0" fmla="*/ 642933 w 1054714"/>
                <a:gd name="csY0" fmla="*/ 377267 h 1577457"/>
                <a:gd name="csX1" fmla="*/ 839652 w 1054714"/>
                <a:gd name="csY1" fmla="*/ 414994 h 1577457"/>
                <a:gd name="csX2" fmla="*/ 984996 w 1054714"/>
                <a:gd name="csY2" fmla="*/ 529726 h 1577457"/>
                <a:gd name="csX3" fmla="*/ 1044066 w 1054714"/>
                <a:gd name="csY3" fmla="*/ 664564 h 1577457"/>
                <a:gd name="csX4" fmla="*/ 1054714 w 1054714"/>
                <a:gd name="csY4" fmla="*/ 890304 h 1577457"/>
                <a:gd name="csX5" fmla="*/ 1054714 w 1054714"/>
                <a:gd name="csY5" fmla="*/ 1577458 h 1577457"/>
                <a:gd name="csX6" fmla="*/ 741720 w 1054714"/>
                <a:gd name="csY6" fmla="*/ 1577458 h 1577457"/>
                <a:gd name="csX7" fmla="*/ 741720 w 1054714"/>
                <a:gd name="csY7" fmla="*/ 865696 h 1577457"/>
                <a:gd name="csX8" fmla="*/ 709776 w 1054714"/>
                <a:gd name="csY8" fmla="*/ 713237 h 1577457"/>
                <a:gd name="csX9" fmla="*/ 551219 w 1054714"/>
                <a:gd name="csY9" fmla="*/ 631495 h 1577457"/>
                <a:gd name="csX10" fmla="*/ 367712 w 1054714"/>
                <a:gd name="csY10" fmla="*/ 712460 h 1577457"/>
                <a:gd name="csX11" fmla="*/ 305300 w 1054714"/>
                <a:gd name="csY11" fmla="*/ 944099 h 1577457"/>
                <a:gd name="csX12" fmla="*/ 305300 w 1054714"/>
                <a:gd name="csY12" fmla="*/ 1577380 h 1577457"/>
                <a:gd name="csX13" fmla="*/ 0 w 1054714"/>
                <a:gd name="csY13" fmla="*/ 1577380 h 1577457"/>
                <a:gd name="csX14" fmla="*/ 0 w 1054714"/>
                <a:gd name="csY14" fmla="*/ 0 h 1577457"/>
                <a:gd name="csX15" fmla="*/ 305300 w 1054714"/>
                <a:gd name="csY15" fmla="*/ 0 h 1577457"/>
                <a:gd name="csX16" fmla="*/ 305300 w 1054714"/>
                <a:gd name="csY16" fmla="*/ 559613 h 1577457"/>
                <a:gd name="csX17" fmla="*/ 459038 w 1054714"/>
                <a:gd name="csY17" fmla="*/ 417400 h 1577457"/>
                <a:gd name="csX18" fmla="*/ 642855 w 1054714"/>
                <a:gd name="csY18" fmla="*/ 377112 h 1577457"/>
                <a:gd name="csX19" fmla="*/ 642855 w 1054714"/>
                <a:gd name="csY19" fmla="*/ 377112 h 157745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</a:cxnLst>
              <a:rect l="l" t="t" r="r" b="b"/>
              <a:pathLst>
                <a:path w="1054714" h="1577457">
                  <a:moveTo>
                    <a:pt x="642933" y="377267"/>
                  </a:moveTo>
                  <a:cubicBezTo>
                    <a:pt x="715216" y="377267"/>
                    <a:pt x="780893" y="389765"/>
                    <a:pt x="839652" y="414994"/>
                  </a:cubicBezTo>
                  <a:cubicBezTo>
                    <a:pt x="898723" y="439912"/>
                    <a:pt x="947145" y="478027"/>
                    <a:pt x="984996" y="529726"/>
                  </a:cubicBezTo>
                  <a:cubicBezTo>
                    <a:pt x="1017252" y="573353"/>
                    <a:pt x="1036760" y="618376"/>
                    <a:pt x="1044066" y="664564"/>
                  </a:cubicBezTo>
                  <a:cubicBezTo>
                    <a:pt x="1051062" y="710753"/>
                    <a:pt x="1054714" y="785896"/>
                    <a:pt x="1054714" y="890304"/>
                  </a:cubicBezTo>
                  <a:lnTo>
                    <a:pt x="1054714" y="1577458"/>
                  </a:lnTo>
                  <a:lnTo>
                    <a:pt x="741720" y="1577458"/>
                  </a:lnTo>
                  <a:lnTo>
                    <a:pt x="741720" y="865696"/>
                  </a:lnTo>
                  <a:cubicBezTo>
                    <a:pt x="741720" y="802663"/>
                    <a:pt x="731072" y="751740"/>
                    <a:pt x="709776" y="713237"/>
                  </a:cubicBezTo>
                  <a:cubicBezTo>
                    <a:pt x="681873" y="658665"/>
                    <a:pt x="629020" y="631495"/>
                    <a:pt x="551219" y="631495"/>
                  </a:cubicBezTo>
                  <a:cubicBezTo>
                    <a:pt x="473417" y="631495"/>
                    <a:pt x="409605" y="658587"/>
                    <a:pt x="367712" y="712460"/>
                  </a:cubicBezTo>
                  <a:cubicBezTo>
                    <a:pt x="326207" y="766722"/>
                    <a:pt x="305300" y="843650"/>
                    <a:pt x="305300" y="944099"/>
                  </a:cubicBezTo>
                  <a:lnTo>
                    <a:pt x="305300" y="1577380"/>
                  </a:lnTo>
                  <a:lnTo>
                    <a:pt x="0" y="1577380"/>
                  </a:lnTo>
                  <a:lnTo>
                    <a:pt x="0" y="0"/>
                  </a:lnTo>
                  <a:lnTo>
                    <a:pt x="305300" y="0"/>
                  </a:lnTo>
                  <a:lnTo>
                    <a:pt x="305300" y="559613"/>
                  </a:lnTo>
                  <a:cubicBezTo>
                    <a:pt x="349680" y="491456"/>
                    <a:pt x="400745" y="444182"/>
                    <a:pt x="459038" y="417400"/>
                  </a:cubicBezTo>
                  <a:cubicBezTo>
                    <a:pt x="517409" y="390619"/>
                    <a:pt x="578655" y="377112"/>
                    <a:pt x="642855" y="377112"/>
                  </a:cubicBezTo>
                  <a:lnTo>
                    <a:pt x="642855" y="377112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0" name="Freeform 13">
              <a:extLst>
                <a:ext uri="{FF2B5EF4-FFF2-40B4-BE49-F238E27FC236}">
                  <a16:creationId xmlns:a16="http://schemas.microsoft.com/office/drawing/2014/main" id="{C986444D-1AEC-35F8-310C-7F3BF537F83C}"/>
                </a:ext>
              </a:extLst>
            </xdr:cNvPr>
            <xdr:cNvSpPr/>
          </xdr:nvSpPr>
          <xdr:spPr>
            <a:xfrm>
              <a:off x="9183682" y="3238289"/>
              <a:ext cx="831180" cy="1511917"/>
            </a:xfrm>
            <a:custGeom>
              <a:avLst/>
              <a:gdLst>
                <a:gd name="csX0" fmla="*/ 831181 w 831180"/>
                <a:gd name="csY0" fmla="*/ 551384 h 1511917"/>
                <a:gd name="csX1" fmla="*/ 831181 w 831180"/>
                <a:gd name="csY1" fmla="*/ 324403 h 1511917"/>
                <a:gd name="csX2" fmla="*/ 493470 w 831180"/>
                <a:gd name="csY2" fmla="*/ 324403 h 1511917"/>
                <a:gd name="csX3" fmla="*/ 493470 w 831180"/>
                <a:gd name="csY3" fmla="*/ 0 h 1511917"/>
                <a:gd name="csX4" fmla="*/ 199051 w 831180"/>
                <a:gd name="csY4" fmla="*/ 0 h 1511917"/>
                <a:gd name="csX5" fmla="*/ 199051 w 831180"/>
                <a:gd name="csY5" fmla="*/ 324403 h 1511917"/>
                <a:gd name="csX6" fmla="*/ 0 w 831180"/>
                <a:gd name="csY6" fmla="*/ 324403 h 1511917"/>
                <a:gd name="csX7" fmla="*/ 0 w 831180"/>
                <a:gd name="csY7" fmla="*/ 551384 h 1511917"/>
                <a:gd name="csX8" fmla="*/ 199051 w 831180"/>
                <a:gd name="csY8" fmla="*/ 551384 h 1511917"/>
                <a:gd name="csX9" fmla="*/ 199051 w 831180"/>
                <a:gd name="csY9" fmla="*/ 996575 h 1511917"/>
                <a:gd name="csX10" fmla="*/ 201228 w 831180"/>
                <a:gd name="csY10" fmla="*/ 1184199 h 1511917"/>
                <a:gd name="csX11" fmla="*/ 246619 w 831180"/>
                <a:gd name="csY11" fmla="*/ 1346906 h 1511917"/>
                <a:gd name="csX12" fmla="*/ 385744 w 831180"/>
                <a:gd name="csY12" fmla="*/ 1470643 h 1511917"/>
                <a:gd name="csX13" fmla="*/ 593578 w 831180"/>
                <a:gd name="csY13" fmla="*/ 1511630 h 1511917"/>
                <a:gd name="csX14" fmla="*/ 831181 w 831180"/>
                <a:gd name="csY14" fmla="*/ 1491680 h 1511917"/>
                <a:gd name="csX15" fmla="*/ 831181 w 831180"/>
                <a:gd name="csY15" fmla="*/ 1247465 h 1511917"/>
                <a:gd name="csX16" fmla="*/ 641689 w 831180"/>
                <a:gd name="csY16" fmla="*/ 1256004 h 1511917"/>
                <a:gd name="csX17" fmla="*/ 517253 w 831180"/>
                <a:gd name="csY17" fmla="*/ 1189090 h 1511917"/>
                <a:gd name="csX18" fmla="*/ 495102 w 831180"/>
                <a:gd name="csY18" fmla="*/ 1101993 h 1511917"/>
                <a:gd name="csX19" fmla="*/ 493470 w 831180"/>
                <a:gd name="csY19" fmla="*/ 979342 h 1511917"/>
                <a:gd name="csX20" fmla="*/ 493470 w 831180"/>
                <a:gd name="csY20" fmla="*/ 551384 h 1511917"/>
                <a:gd name="csX21" fmla="*/ 831181 w 831180"/>
                <a:gd name="csY21" fmla="*/ 551384 h 1511917"/>
              </a:gdLst>
              <a:ahLst/>
              <a:cxnLst>
                <a:cxn ang="0">
                  <a:pos x="csX0" y="csY0"/>
                </a:cxn>
                <a:cxn ang="0">
                  <a:pos x="csX1" y="csY1"/>
                </a:cxn>
                <a:cxn ang="0">
                  <a:pos x="csX2" y="csY2"/>
                </a:cxn>
                <a:cxn ang="0">
                  <a:pos x="csX3" y="csY3"/>
                </a:cxn>
                <a:cxn ang="0">
                  <a:pos x="csX4" y="csY4"/>
                </a:cxn>
                <a:cxn ang="0">
                  <a:pos x="csX5" y="csY5"/>
                </a:cxn>
                <a:cxn ang="0">
                  <a:pos x="csX6" y="csY6"/>
                </a:cxn>
                <a:cxn ang="0">
                  <a:pos x="csX7" y="csY7"/>
                </a:cxn>
                <a:cxn ang="0">
                  <a:pos x="csX8" y="csY8"/>
                </a:cxn>
                <a:cxn ang="0">
                  <a:pos x="csX9" y="csY9"/>
                </a:cxn>
                <a:cxn ang="0">
                  <a:pos x="csX10" y="csY10"/>
                </a:cxn>
                <a:cxn ang="0">
                  <a:pos x="csX11" y="csY11"/>
                </a:cxn>
                <a:cxn ang="0">
                  <a:pos x="csX12" y="csY12"/>
                </a:cxn>
                <a:cxn ang="0">
                  <a:pos x="csX13" y="csY13"/>
                </a:cxn>
                <a:cxn ang="0">
                  <a:pos x="csX14" y="csY14"/>
                </a:cxn>
                <a:cxn ang="0">
                  <a:pos x="csX15" y="csY15"/>
                </a:cxn>
                <a:cxn ang="0">
                  <a:pos x="csX16" y="csY16"/>
                </a:cxn>
                <a:cxn ang="0">
                  <a:pos x="csX17" y="csY17"/>
                </a:cxn>
                <a:cxn ang="0">
                  <a:pos x="csX18" y="csY18"/>
                </a:cxn>
                <a:cxn ang="0">
                  <a:pos x="csX19" y="csY19"/>
                </a:cxn>
                <a:cxn ang="0">
                  <a:pos x="csX20" y="csY20"/>
                </a:cxn>
                <a:cxn ang="0">
                  <a:pos x="csX21" y="csY21"/>
                </a:cxn>
              </a:cxnLst>
              <a:rect l="l" t="t" r="r" b="b"/>
              <a:pathLst>
                <a:path w="831180" h="1511917">
                  <a:moveTo>
                    <a:pt x="831181" y="551384"/>
                  </a:moveTo>
                  <a:lnTo>
                    <a:pt x="831181" y="324403"/>
                  </a:lnTo>
                  <a:lnTo>
                    <a:pt x="493470" y="324403"/>
                  </a:lnTo>
                  <a:lnTo>
                    <a:pt x="493470" y="0"/>
                  </a:lnTo>
                  <a:lnTo>
                    <a:pt x="199051" y="0"/>
                  </a:lnTo>
                  <a:lnTo>
                    <a:pt x="199051" y="324403"/>
                  </a:lnTo>
                  <a:lnTo>
                    <a:pt x="0" y="324403"/>
                  </a:lnTo>
                  <a:lnTo>
                    <a:pt x="0" y="551384"/>
                  </a:lnTo>
                  <a:lnTo>
                    <a:pt x="199051" y="551384"/>
                  </a:lnTo>
                  <a:lnTo>
                    <a:pt x="199051" y="996575"/>
                  </a:lnTo>
                  <a:cubicBezTo>
                    <a:pt x="199051" y="1066595"/>
                    <a:pt x="199751" y="1129007"/>
                    <a:pt x="201228" y="1184199"/>
                  </a:cubicBezTo>
                  <a:cubicBezTo>
                    <a:pt x="202704" y="1239315"/>
                    <a:pt x="217938" y="1293576"/>
                    <a:pt x="246619" y="1346906"/>
                  </a:cubicBezTo>
                  <a:cubicBezTo>
                    <a:pt x="278407" y="1403884"/>
                    <a:pt x="324731" y="1445026"/>
                    <a:pt x="385744" y="1470643"/>
                  </a:cubicBezTo>
                  <a:cubicBezTo>
                    <a:pt x="446758" y="1496260"/>
                    <a:pt x="516010" y="1509845"/>
                    <a:pt x="593578" y="1511630"/>
                  </a:cubicBezTo>
                  <a:cubicBezTo>
                    <a:pt x="671147" y="1513415"/>
                    <a:pt x="750348" y="1506895"/>
                    <a:pt x="831181" y="1491680"/>
                  </a:cubicBezTo>
                  <a:lnTo>
                    <a:pt x="831181" y="1247465"/>
                  </a:lnTo>
                  <a:cubicBezTo>
                    <a:pt x="761773" y="1256703"/>
                    <a:pt x="698739" y="1259653"/>
                    <a:pt x="641689" y="1256004"/>
                  </a:cubicBezTo>
                  <a:cubicBezTo>
                    <a:pt x="584640" y="1252356"/>
                    <a:pt x="543213" y="1230077"/>
                    <a:pt x="517253" y="1189090"/>
                  </a:cubicBezTo>
                  <a:cubicBezTo>
                    <a:pt x="503419" y="1167510"/>
                    <a:pt x="496190" y="1138477"/>
                    <a:pt x="495102" y="1101993"/>
                  </a:cubicBezTo>
                  <a:cubicBezTo>
                    <a:pt x="494014" y="1065741"/>
                    <a:pt x="493470" y="1024676"/>
                    <a:pt x="493470" y="979342"/>
                  </a:cubicBezTo>
                  <a:lnTo>
                    <a:pt x="493470" y="551384"/>
                  </a:lnTo>
                  <a:lnTo>
                    <a:pt x="831181" y="551384"/>
                  </a:lnTo>
                  <a:close/>
                </a:path>
              </a:pathLst>
            </a:custGeom>
            <a:solidFill>
              <a:srgbClr val="3B54A4"/>
            </a:solidFill>
            <a:ln w="7772" cap="flat">
              <a:noFill/>
              <a:prstDash val="solid"/>
              <a:miter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1E79-72FF-493E-80B5-1AB2BB7A7B15}">
  <dimension ref="A1:V54"/>
  <sheetViews>
    <sheetView tabSelected="1" zoomScale="60" zoomScaleNormal="60" workbookViewId="0">
      <selection activeCell="V1" sqref="V1"/>
    </sheetView>
  </sheetViews>
  <sheetFormatPr defaultColWidth="0" defaultRowHeight="12.5" customHeight="1" zeroHeight="1" x14ac:dyDescent="0.25"/>
  <cols>
    <col min="1" max="1" width="1.6328125" style="5" customWidth="1"/>
    <col min="2" max="14" width="10" style="2" customWidth="1"/>
    <col min="15" max="15" width="17.08984375" style="2" customWidth="1"/>
    <col min="16" max="21" width="10" style="2" customWidth="1"/>
    <col min="22" max="22" width="9.1796875" style="2" customWidth="1"/>
    <col min="23" max="16384" width="10" style="2" hidden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3"/>
      <c r="B20" s="4"/>
      <c r="C20" s="4"/>
      <c r="D20" s="4"/>
      <c r="E20" s="4"/>
      <c r="F20" s="4"/>
      <c r="G20" s="4"/>
      <c r="H20" s="4"/>
    </row>
    <row r="21" spans="1:15" x14ac:dyDescent="0.25"/>
    <row r="22" spans="1:15" x14ac:dyDescent="0.25"/>
    <row r="23" spans="1:15" x14ac:dyDescent="0.25"/>
    <row r="24" spans="1:15" x14ac:dyDescent="0.25"/>
    <row r="25" spans="1:15" x14ac:dyDescent="0.25"/>
    <row r="26" spans="1:15" x14ac:dyDescent="0.25"/>
    <row r="27" spans="1:15" x14ac:dyDescent="0.25"/>
    <row r="28" spans="1:15" x14ac:dyDescent="0.25"/>
    <row r="29" spans="1:15" x14ac:dyDescent="0.25"/>
    <row r="30" spans="1:15" x14ac:dyDescent="0.25"/>
    <row r="31" spans="1:15" x14ac:dyDescent="0.25"/>
    <row r="32" spans="1:15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B3D0-A235-4CD8-8072-0345E9E056E1}">
  <dimension ref="B4:L34"/>
  <sheetViews>
    <sheetView showGridLines="0" zoomScale="70" zoomScaleNormal="70" workbookViewId="0"/>
  </sheetViews>
  <sheetFormatPr defaultRowHeight="14.5" x14ac:dyDescent="0.35"/>
  <cols>
    <col min="1" max="1" width="1.453125" customWidth="1"/>
    <col min="2" max="2" width="43.6328125" customWidth="1"/>
    <col min="3" max="3" width="10.90625" customWidth="1"/>
    <col min="4" max="5" width="16.36328125" customWidth="1"/>
    <col min="6" max="6" width="12.7265625" customWidth="1"/>
    <col min="7" max="7" width="2.1796875" customWidth="1"/>
    <col min="8" max="10" width="14.54296875" customWidth="1"/>
    <col min="11" max="12" width="12.7265625" customWidth="1"/>
  </cols>
  <sheetData>
    <row r="4" spans="2:12" x14ac:dyDescent="0.35">
      <c r="B4" s="6"/>
    </row>
    <row r="5" spans="2:12" s="6" customFormat="1" x14ac:dyDescent="0.35">
      <c r="B5" s="7" t="s">
        <v>0</v>
      </c>
      <c r="C5" s="8" t="s">
        <v>1</v>
      </c>
      <c r="D5" s="9" t="s">
        <v>2</v>
      </c>
      <c r="E5" s="9" t="s">
        <v>3</v>
      </c>
      <c r="F5" s="9" t="s">
        <v>4</v>
      </c>
      <c r="G5" s="10"/>
      <c r="H5" s="9" t="s">
        <v>5</v>
      </c>
      <c r="I5" s="9" t="s">
        <v>6</v>
      </c>
      <c r="J5" s="9" t="s">
        <v>7</v>
      </c>
      <c r="K5" s="9" t="s">
        <v>4</v>
      </c>
      <c r="L5" s="9" t="s">
        <v>8</v>
      </c>
    </row>
    <row r="6" spans="2:12" x14ac:dyDescent="0.35">
      <c r="B6" s="11" t="s">
        <v>9</v>
      </c>
      <c r="C6" s="11" t="s">
        <v>10</v>
      </c>
      <c r="D6" s="12">
        <v>53.23</v>
      </c>
      <c r="E6" s="12">
        <v>68.551542999999995</v>
      </c>
      <c r="F6" s="13">
        <f>E6/D6-1</f>
        <v>0.28783661469096367</v>
      </c>
      <c r="G6" s="14"/>
      <c r="H6" s="12">
        <v>53.23</v>
      </c>
      <c r="I6" s="12">
        <v>63.728208000000002</v>
      </c>
      <c r="J6" s="12">
        <v>68.551542999999995</v>
      </c>
      <c r="K6" s="13">
        <f>J6/H6-1</f>
        <v>0.28783661469096367</v>
      </c>
      <c r="L6" s="13">
        <f>J6/I6-1</f>
        <v>7.5686029018735113E-2</v>
      </c>
    </row>
    <row r="7" spans="2:12" x14ac:dyDescent="0.35">
      <c r="B7" s="11" t="s">
        <v>11</v>
      </c>
      <c r="C7" s="11" t="s">
        <v>10</v>
      </c>
      <c r="D7" s="12">
        <v>9.16</v>
      </c>
      <c r="E7" s="12">
        <v>11.756885</v>
      </c>
      <c r="F7" s="13">
        <f>E7/D7-1</f>
        <v>0.28350272925764197</v>
      </c>
      <c r="G7" s="14"/>
      <c r="H7" s="12">
        <v>9.16</v>
      </c>
      <c r="I7" s="12">
        <v>11.174296</v>
      </c>
      <c r="J7" s="12">
        <v>11.756885</v>
      </c>
      <c r="K7" s="13">
        <f>J7/H7-1</f>
        <v>0.28350272925764197</v>
      </c>
      <c r="L7" s="13">
        <f>J7/I7-1</f>
        <v>5.2136528332523246E-2</v>
      </c>
    </row>
    <row r="8" spans="2:12" x14ac:dyDescent="0.35">
      <c r="B8" s="11" t="s">
        <v>12</v>
      </c>
      <c r="C8" s="11" t="s">
        <v>10</v>
      </c>
      <c r="D8" s="12">
        <v>1.9</v>
      </c>
      <c r="E8" s="12">
        <v>3.2503820000000001</v>
      </c>
      <c r="F8" s="13">
        <f>E8/D8-1</f>
        <v>0.71072736842105266</v>
      </c>
      <c r="G8" s="14"/>
      <c r="H8" s="12">
        <v>1.9</v>
      </c>
      <c r="I8" s="12">
        <v>2.8735840000000001</v>
      </c>
      <c r="J8" s="12">
        <v>3.2503820000000001</v>
      </c>
      <c r="K8" s="13">
        <f>J8/H8-1</f>
        <v>0.71072736842105266</v>
      </c>
      <c r="L8" s="13">
        <f>J8/I8-1</f>
        <v>0.13112475570576665</v>
      </c>
    </row>
    <row r="9" spans="2:12" x14ac:dyDescent="0.35">
      <c r="B9" s="15" t="s">
        <v>13</v>
      </c>
      <c r="C9" s="16"/>
      <c r="D9" s="14"/>
      <c r="E9" s="14"/>
      <c r="F9" s="14"/>
      <c r="G9" s="14"/>
      <c r="H9" s="14"/>
      <c r="I9" s="14"/>
      <c r="J9" s="14"/>
      <c r="K9" s="14"/>
      <c r="L9" s="14"/>
    </row>
    <row r="10" spans="2:12" x14ac:dyDescent="0.35">
      <c r="B10" s="11" t="s">
        <v>14</v>
      </c>
      <c r="C10" s="16" t="s">
        <v>15</v>
      </c>
      <c r="D10" s="17">
        <v>9857.7520000000004</v>
      </c>
      <c r="E10" s="17">
        <v>12810.1895047</v>
      </c>
      <c r="F10" s="13">
        <f>E10/D10-1</f>
        <v>0.29950413691681432</v>
      </c>
      <c r="G10" s="14"/>
      <c r="H10" s="17">
        <v>2637.0054218</v>
      </c>
      <c r="I10" s="17">
        <v>3113.4550000000004</v>
      </c>
      <c r="J10" s="17">
        <v>3954.2379447000003</v>
      </c>
      <c r="K10" s="13">
        <f>J10/H10-1</f>
        <v>0.49951832180946654</v>
      </c>
      <c r="L10" s="13">
        <f>J10/I10-1</f>
        <v>0.27004820840513188</v>
      </c>
    </row>
    <row r="11" spans="2:12" x14ac:dyDescent="0.35">
      <c r="B11" s="11" t="s">
        <v>16</v>
      </c>
      <c r="C11" s="16" t="s">
        <v>17</v>
      </c>
      <c r="D11" s="17">
        <v>31808.054952072143</v>
      </c>
      <c r="E11" s="17">
        <v>27615.755417059645</v>
      </c>
      <c r="F11" s="13">
        <f>E11/D11-1</f>
        <v>-0.13179993373783427</v>
      </c>
      <c r="G11" s="14"/>
      <c r="H11" s="17">
        <v>37228.697263689319</v>
      </c>
      <c r="I11" s="17">
        <v>24793.609232418265</v>
      </c>
      <c r="J11" s="17">
        <v>33695.530921501129</v>
      </c>
      <c r="K11" s="13">
        <f>J11/H11-1</f>
        <v>-9.4904377587078037E-2</v>
      </c>
      <c r="L11" s="13">
        <f>J11/I11-1</f>
        <v>0.35904097727907147</v>
      </c>
    </row>
    <row r="12" spans="2:12" x14ac:dyDescent="0.35">
      <c r="B12" s="16" t="s">
        <v>18</v>
      </c>
      <c r="C12" s="16" t="s">
        <v>19</v>
      </c>
      <c r="D12" s="12">
        <v>9.65</v>
      </c>
      <c r="E12" s="12">
        <v>14.38</v>
      </c>
      <c r="F12" s="13">
        <f>E12/D12-1</f>
        <v>0.49015544041450787</v>
      </c>
      <c r="G12" s="14"/>
      <c r="H12" s="12">
        <v>12.73</v>
      </c>
      <c r="I12" s="12">
        <v>14.34</v>
      </c>
      <c r="J12" s="12">
        <v>16.72</v>
      </c>
      <c r="K12" s="13">
        <f>J12/H12-1</f>
        <v>0.31343283582089532</v>
      </c>
      <c r="L12" s="13">
        <f>J12/I12-1</f>
        <v>0.16596931659693159</v>
      </c>
    </row>
    <row r="13" spans="2:12" x14ac:dyDescent="0.35">
      <c r="B13" s="15" t="s">
        <v>20</v>
      </c>
      <c r="C13" s="16"/>
      <c r="D13" s="17"/>
      <c r="E13" s="17"/>
      <c r="F13" s="14"/>
      <c r="G13" s="14"/>
      <c r="H13" s="17"/>
      <c r="I13" s="17"/>
      <c r="J13" s="17"/>
      <c r="K13" s="14"/>
      <c r="L13" s="14"/>
    </row>
    <row r="14" spans="2:12" x14ac:dyDescent="0.35">
      <c r="B14" s="11" t="s">
        <v>21</v>
      </c>
      <c r="C14" s="11" t="s">
        <v>15</v>
      </c>
      <c r="D14" s="17">
        <v>4086.6380000000004</v>
      </c>
      <c r="E14" s="17">
        <v>7066.4390000000003</v>
      </c>
      <c r="F14" s="13">
        <f>E14/D14-1</f>
        <v>0.72915707239055672</v>
      </c>
      <c r="G14" s="14"/>
      <c r="H14" s="17">
        <v>4086.6380000000004</v>
      </c>
      <c r="I14" s="17">
        <v>5955.7527019999998</v>
      </c>
      <c r="J14" s="17">
        <v>7066.4390000000003</v>
      </c>
      <c r="K14" s="13">
        <f>J14/H14-1</f>
        <v>0.72915707239055672</v>
      </c>
      <c r="L14" s="13">
        <f>J14/I14-1</f>
        <v>0.18648966026192149</v>
      </c>
    </row>
    <row r="16" spans="2:12" x14ac:dyDescent="0.35">
      <c r="B16" s="7" t="s">
        <v>22</v>
      </c>
      <c r="C16" s="7" t="str">
        <f>'Operating metrics'!C$5</f>
        <v>Unit</v>
      </c>
      <c r="D16" s="9" t="str">
        <f>'Operating metrics'!D$5</f>
        <v>FY25</v>
      </c>
      <c r="E16" s="9" t="str">
        <f>'Operating metrics'!E$5</f>
        <v>FY26</v>
      </c>
      <c r="F16" s="9" t="s">
        <v>4</v>
      </c>
      <c r="G16" s="14"/>
      <c r="H16" s="9" t="str">
        <f>'Operating metrics'!H$5</f>
        <v>Q4FY25</v>
      </c>
      <c r="I16" s="9" t="str">
        <f>'Operating metrics'!I$5</f>
        <v>Q3FY26</v>
      </c>
      <c r="J16" s="9" t="str">
        <f>'Operating metrics'!J$5</f>
        <v>Q4FY26</v>
      </c>
      <c r="K16" s="9" t="s">
        <v>4</v>
      </c>
      <c r="L16" s="9" t="s">
        <v>8</v>
      </c>
    </row>
    <row r="17" spans="2:12" s="6" customFormat="1" x14ac:dyDescent="0.35">
      <c r="B17" s="18" t="s">
        <v>23</v>
      </c>
      <c r="C17" s="18"/>
      <c r="D17" s="19"/>
      <c r="E17" s="19"/>
      <c r="F17" s="19"/>
      <c r="G17" s="10"/>
      <c r="H17" s="19"/>
      <c r="I17" s="19"/>
      <c r="J17" s="19"/>
      <c r="K17" s="19"/>
      <c r="L17" s="19"/>
    </row>
    <row r="18" spans="2:12" x14ac:dyDescent="0.35">
      <c r="B18" s="20" t="s">
        <v>24</v>
      </c>
      <c r="C18" s="16" t="s">
        <v>25</v>
      </c>
      <c r="D18" s="21">
        <v>0.52639999999999998</v>
      </c>
      <c r="E18" s="21">
        <v>0.52139999999999997</v>
      </c>
      <c r="F18" s="21">
        <f>E18-D18</f>
        <v>-5.0000000000000044E-3</v>
      </c>
      <c r="G18" s="14"/>
      <c r="H18" s="21">
        <v>0.58340870803984313</v>
      </c>
      <c r="I18" s="21">
        <v>0.5545001954698856</v>
      </c>
      <c r="J18" s="21">
        <v>0.55020000000000002</v>
      </c>
      <c r="K18" s="21">
        <f>J18-H18</f>
        <v>-3.3208708039843104E-2</v>
      </c>
      <c r="L18" s="21">
        <f>J18-I18</f>
        <v>-4.3001954698855815E-3</v>
      </c>
    </row>
    <row r="19" spans="2:12" x14ac:dyDescent="0.35">
      <c r="B19" s="20" t="s">
        <v>26</v>
      </c>
      <c r="C19" s="16" t="s">
        <v>25</v>
      </c>
      <c r="D19" s="21">
        <v>0.47360000000000002</v>
      </c>
      <c r="E19" s="21">
        <v>0.47860000000000003</v>
      </c>
      <c r="F19" s="21">
        <f>E19-D19</f>
        <v>5.0000000000000044E-3</v>
      </c>
      <c r="G19" s="14"/>
      <c r="H19" s="21">
        <v>0.41659129196015693</v>
      </c>
      <c r="I19" s="21">
        <v>0.44549980453011434</v>
      </c>
      <c r="J19" s="21">
        <v>0.44979999999999998</v>
      </c>
      <c r="K19" s="21">
        <f>J19-H19</f>
        <v>3.3208708039843049E-2</v>
      </c>
      <c r="L19" s="21">
        <f>J19-I19</f>
        <v>4.3001954698856371E-3</v>
      </c>
    </row>
    <row r="20" spans="2:12" s="6" customFormat="1" x14ac:dyDescent="0.35">
      <c r="B20" s="18" t="s">
        <v>27</v>
      </c>
      <c r="C20" s="18"/>
      <c r="D20" s="19"/>
      <c r="E20" s="19"/>
      <c r="F20" s="19"/>
      <c r="G20" s="10"/>
      <c r="H20" s="19"/>
      <c r="I20" s="19"/>
      <c r="J20" s="19"/>
      <c r="K20" s="19"/>
      <c r="L20" s="19"/>
    </row>
    <row r="21" spans="2:12" x14ac:dyDescent="0.35">
      <c r="B21" s="20" t="s">
        <v>28</v>
      </c>
      <c r="C21" s="16" t="s">
        <v>25</v>
      </c>
      <c r="D21" s="21">
        <v>0.15440000000000001</v>
      </c>
      <c r="E21" s="21">
        <v>0.17499999999999999</v>
      </c>
      <c r="F21" s="21">
        <f>E21-D21</f>
        <v>2.0599999999999979E-2</v>
      </c>
      <c r="G21" s="14"/>
      <c r="H21" s="21">
        <v>0.1384840639026762</v>
      </c>
      <c r="I21" s="21">
        <v>0.20318655805455604</v>
      </c>
      <c r="J21" s="21">
        <v>0.13600000000000001</v>
      </c>
      <c r="K21" s="21">
        <f>J21-H21</f>
        <v>-2.4840639026761924E-3</v>
      </c>
      <c r="L21" s="21">
        <f>J21-I21</f>
        <v>-6.7186558054556034E-2</v>
      </c>
    </row>
    <row r="22" spans="2:12" x14ac:dyDescent="0.35">
      <c r="B22" s="20" t="s">
        <v>29</v>
      </c>
      <c r="C22" s="16" t="s">
        <v>25</v>
      </c>
      <c r="D22" s="21">
        <v>0.55900000000000005</v>
      </c>
      <c r="E22" s="21">
        <v>0.55330000000000001</v>
      </c>
      <c r="F22" s="21">
        <f>E22-D22</f>
        <v>-5.7000000000000384E-3</v>
      </c>
      <c r="G22" s="14"/>
      <c r="H22" s="21">
        <v>0.56025783802729323</v>
      </c>
      <c r="I22" s="21">
        <v>0.53794429507176533</v>
      </c>
      <c r="J22" s="21">
        <v>0.57120000000000004</v>
      </c>
      <c r="K22" s="21">
        <f>J22-H22</f>
        <v>1.094216197270681E-2</v>
      </c>
      <c r="L22" s="21">
        <f>J22-I22</f>
        <v>3.3255704928234708E-2</v>
      </c>
    </row>
    <row r="23" spans="2:12" x14ac:dyDescent="0.35">
      <c r="B23" s="20" t="s">
        <v>30</v>
      </c>
      <c r="C23" s="16" t="s">
        <v>25</v>
      </c>
      <c r="D23" s="21">
        <v>0.28659999999999997</v>
      </c>
      <c r="E23" s="21">
        <v>0.2717</v>
      </c>
      <c r="F23" s="21">
        <f>E23-D23</f>
        <v>-1.4899999999999969E-2</v>
      </c>
      <c r="G23" s="14"/>
      <c r="H23" s="21">
        <v>0.30125809807003062</v>
      </c>
      <c r="I23" s="21">
        <v>0.25886914687367857</v>
      </c>
      <c r="J23" s="21">
        <v>0.2928</v>
      </c>
      <c r="K23" s="21">
        <f>J23-H23</f>
        <v>-8.4580980700306174E-3</v>
      </c>
      <c r="L23" s="21">
        <f>J23-I23</f>
        <v>3.3930853126321436E-2</v>
      </c>
    </row>
    <row r="24" spans="2:12" x14ac:dyDescent="0.35">
      <c r="B24" s="20" t="s">
        <v>31</v>
      </c>
      <c r="C24" s="16" t="s">
        <v>25</v>
      </c>
      <c r="D24" s="17">
        <v>32.03</v>
      </c>
      <c r="E24" s="17">
        <v>31.76</v>
      </c>
      <c r="F24" s="22"/>
      <c r="G24" s="14"/>
      <c r="H24" s="21"/>
      <c r="I24" s="21"/>
      <c r="J24" s="21"/>
      <c r="K24" s="21">
        <f>J24-H24</f>
        <v>0</v>
      </c>
      <c r="L24" s="21">
        <f>J24-I24</f>
        <v>0</v>
      </c>
    </row>
    <row r="25" spans="2:12" s="6" customFormat="1" x14ac:dyDescent="0.35">
      <c r="B25" s="18" t="s">
        <v>32</v>
      </c>
      <c r="C25" s="18"/>
      <c r="D25" s="19"/>
      <c r="E25" s="19"/>
      <c r="F25" s="19"/>
      <c r="G25" s="10"/>
      <c r="H25" s="19"/>
      <c r="I25" s="19"/>
      <c r="J25" s="19"/>
      <c r="K25" s="19"/>
      <c r="L25" s="19"/>
    </row>
    <row r="26" spans="2:12" x14ac:dyDescent="0.35">
      <c r="B26" s="23" t="s">
        <v>33</v>
      </c>
      <c r="C26" s="16" t="s">
        <v>25</v>
      </c>
      <c r="D26" s="21">
        <v>0.64970000000000006</v>
      </c>
      <c r="E26" s="21">
        <v>0.62770000000000004</v>
      </c>
      <c r="F26" s="21">
        <f>E26-D26</f>
        <v>-2.200000000000002E-2</v>
      </c>
      <c r="G26" s="14"/>
      <c r="H26" s="21">
        <v>0.6401</v>
      </c>
      <c r="I26" s="21">
        <v>0.63380000000000003</v>
      </c>
      <c r="J26" s="21">
        <v>0.61150000000000004</v>
      </c>
      <c r="K26" s="21">
        <f>J26-H26</f>
        <v>-2.8599999999999959E-2</v>
      </c>
      <c r="L26" s="21">
        <f>J26-I26</f>
        <v>-2.2299999999999986E-2</v>
      </c>
    </row>
    <row r="27" spans="2:12" x14ac:dyDescent="0.35">
      <c r="B27" s="23" t="s">
        <v>34</v>
      </c>
      <c r="C27" s="16" t="s">
        <v>25</v>
      </c>
      <c r="D27" s="21">
        <v>0.1673</v>
      </c>
      <c r="E27" s="21">
        <v>0.1804</v>
      </c>
      <c r="F27" s="21">
        <f>E27-D27</f>
        <v>1.3100000000000001E-2</v>
      </c>
      <c r="G27" s="14"/>
      <c r="H27" s="21">
        <v>0.17580000000000001</v>
      </c>
      <c r="I27" s="21">
        <v>0.1774</v>
      </c>
      <c r="J27" s="21">
        <v>0.18290000000000001</v>
      </c>
      <c r="K27" s="21">
        <f>J27-H27</f>
        <v>7.0999999999999952E-3</v>
      </c>
      <c r="L27" s="21">
        <f>J27-I27</f>
        <v>5.5000000000000049E-3</v>
      </c>
    </row>
    <row r="28" spans="2:12" x14ac:dyDescent="0.35">
      <c r="B28" s="20" t="s">
        <v>35</v>
      </c>
      <c r="C28" s="16" t="s">
        <v>25</v>
      </c>
      <c r="D28" s="21">
        <v>0.183</v>
      </c>
      <c r="E28" s="21">
        <v>0.19189999999999999</v>
      </c>
      <c r="F28" s="21">
        <f>E28-D28</f>
        <v>8.8999999999999913E-3</v>
      </c>
      <c r="G28" s="14"/>
      <c r="H28" s="21">
        <v>0.18410000000000001</v>
      </c>
      <c r="I28" s="21">
        <v>0.1888</v>
      </c>
      <c r="J28" s="21">
        <v>0.2056</v>
      </c>
      <c r="K28" s="21">
        <f>J28-H28</f>
        <v>2.1499999999999991E-2</v>
      </c>
      <c r="L28" s="21">
        <f>J28-I28</f>
        <v>1.6800000000000009E-2</v>
      </c>
    </row>
    <row r="29" spans="2:12" x14ac:dyDescent="0.35">
      <c r="B29" s="24" t="s">
        <v>36</v>
      </c>
      <c r="C29" s="25"/>
      <c r="D29" s="26"/>
      <c r="E29" s="26"/>
      <c r="F29" s="26"/>
      <c r="G29" s="27"/>
      <c r="H29" s="26"/>
      <c r="I29" s="26"/>
      <c r="J29" s="26"/>
      <c r="K29" s="26"/>
      <c r="L29" s="26"/>
    </row>
    <row r="30" spans="2:12" s="6" customFormat="1" x14ac:dyDescent="0.35">
      <c r="B30" s="18" t="s">
        <v>37</v>
      </c>
      <c r="C30" s="18"/>
      <c r="D30" s="19"/>
      <c r="E30" s="19"/>
      <c r="F30" s="19"/>
      <c r="G30" s="10"/>
      <c r="H30" s="19"/>
      <c r="I30" s="19"/>
      <c r="J30" s="19"/>
      <c r="K30" s="19"/>
      <c r="L30" s="19"/>
    </row>
    <row r="31" spans="2:12" x14ac:dyDescent="0.35">
      <c r="B31" s="20" t="s">
        <v>38</v>
      </c>
      <c r="C31" s="16" t="s">
        <v>25</v>
      </c>
      <c r="D31" s="21">
        <v>5.21E-2</v>
      </c>
      <c r="E31" s="21">
        <v>4.5400000000000003E-2</v>
      </c>
      <c r="F31" s="21">
        <f>E31-D31</f>
        <v>-6.6999999999999976E-3</v>
      </c>
      <c r="G31" s="14"/>
      <c r="H31" s="21">
        <v>4.1779257634515586E-2</v>
      </c>
      <c r="I31" s="21">
        <v>4.7533489177351021E-2</v>
      </c>
      <c r="J31" s="21">
        <v>0.04</v>
      </c>
      <c r="K31" s="21">
        <f>J31-H31</f>
        <v>-1.7792576345155853E-3</v>
      </c>
      <c r="L31" s="21">
        <f>J31-I31</f>
        <v>-7.5334891773510201E-3</v>
      </c>
    </row>
    <row r="32" spans="2:12" x14ac:dyDescent="0.35">
      <c r="B32" s="20" t="s">
        <v>39</v>
      </c>
      <c r="C32" s="16" t="s">
        <v>25</v>
      </c>
      <c r="D32" s="21">
        <v>0.7349</v>
      </c>
      <c r="E32" s="21">
        <v>0.73880000000000001</v>
      </c>
      <c r="F32" s="21">
        <f>E32-D32</f>
        <v>3.9000000000000146E-3</v>
      </c>
      <c r="G32" s="14"/>
      <c r="H32" s="21">
        <v>0.73762253100726993</v>
      </c>
      <c r="I32" s="21">
        <v>0.73678264546549754</v>
      </c>
      <c r="J32" s="21">
        <v>0.73229999999999995</v>
      </c>
      <c r="K32" s="21">
        <f>J32-H32</f>
        <v>-5.3225310072699816E-3</v>
      </c>
      <c r="L32" s="21">
        <f>J32-I32</f>
        <v>-4.4826454654975922E-3</v>
      </c>
    </row>
    <row r="33" spans="2:12" x14ac:dyDescent="0.35">
      <c r="B33" s="20" t="s">
        <v>40</v>
      </c>
      <c r="C33" s="16" t="s">
        <v>25</v>
      </c>
      <c r="D33" s="21">
        <v>0.21299999999999999</v>
      </c>
      <c r="E33" s="21">
        <v>0.21590000000000001</v>
      </c>
      <c r="F33" s="21">
        <f>E33-D33</f>
        <v>2.9000000000000137E-3</v>
      </c>
      <c r="G33" s="14"/>
      <c r="H33" s="21">
        <v>0.22059821135821453</v>
      </c>
      <c r="I33" s="21">
        <v>0.21568386535715142</v>
      </c>
      <c r="J33" s="21">
        <v>0.22770000000000001</v>
      </c>
      <c r="K33" s="21">
        <f>J33-H33</f>
        <v>7.1017886417854836E-3</v>
      </c>
      <c r="L33" s="21">
        <f>J33-I33</f>
        <v>1.2016134642848592E-2</v>
      </c>
    </row>
    <row r="34" spans="2:12" x14ac:dyDescent="0.35">
      <c r="B34" s="28" t="s">
        <v>41</v>
      </c>
      <c r="C34" s="29"/>
      <c r="D34" s="30"/>
      <c r="E34" s="30"/>
      <c r="F34" s="30"/>
      <c r="G34" s="27"/>
      <c r="H34" s="30"/>
      <c r="I34" s="30"/>
      <c r="J34" s="30"/>
      <c r="K34" s="30"/>
      <c r="L34" s="3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5822C-1E0B-4AD6-BA01-2FB76C87A8FF}">
  <dimension ref="B5:L39"/>
  <sheetViews>
    <sheetView showGridLines="0" zoomScale="70" zoomScaleNormal="70" workbookViewId="0"/>
  </sheetViews>
  <sheetFormatPr defaultRowHeight="14.5" x14ac:dyDescent="0.35"/>
  <cols>
    <col min="1" max="1" width="1.453125" customWidth="1"/>
    <col min="2" max="2" width="52.453125" bestFit="1" customWidth="1"/>
    <col min="3" max="3" width="10.90625" customWidth="1"/>
    <col min="4" max="5" width="16.36328125" customWidth="1"/>
    <col min="6" max="6" width="12.7265625" customWidth="1"/>
    <col min="7" max="7" width="2.1796875" customWidth="1"/>
    <col min="8" max="10" width="14.54296875" customWidth="1"/>
    <col min="11" max="12" width="12.7265625" customWidth="1"/>
  </cols>
  <sheetData>
    <row r="5" spans="2:12" x14ac:dyDescent="0.35">
      <c r="B5" s="7" t="s">
        <v>42</v>
      </c>
      <c r="C5" s="7" t="str">
        <f>'Operating metrics'!C$5</f>
        <v>Unit</v>
      </c>
      <c r="D5" s="9" t="str">
        <f>'Operating metrics'!D$5</f>
        <v>FY25</v>
      </c>
      <c r="E5" s="9" t="str">
        <f>'Operating metrics'!E$5</f>
        <v>FY26</v>
      </c>
      <c r="F5" s="9" t="str">
        <f>'Operating metrics'!F$5</f>
        <v>YoY Δ</v>
      </c>
      <c r="G5" s="14"/>
      <c r="H5" s="9" t="str">
        <f>'Operating metrics'!H$5</f>
        <v>Q4FY25</v>
      </c>
      <c r="I5" s="9" t="str">
        <f>'Operating metrics'!I$5</f>
        <v>Q3FY26</v>
      </c>
      <c r="J5" s="9" t="str">
        <f>'Operating metrics'!J$5</f>
        <v>Q4FY26</v>
      </c>
      <c r="K5" s="9" t="str">
        <f>'Operating metrics'!K$5</f>
        <v>YoY Δ</v>
      </c>
      <c r="L5" s="9" t="str">
        <f>'Operating metrics'!L$5</f>
        <v>QoQ Δ</v>
      </c>
    </row>
    <row r="6" spans="2:12" x14ac:dyDescent="0.35">
      <c r="B6" s="16" t="s">
        <v>43</v>
      </c>
      <c r="C6" s="16" t="s">
        <v>15</v>
      </c>
      <c r="D6" s="17">
        <v>1337.4649999999999</v>
      </c>
      <c r="E6" s="17">
        <v>2179.25</v>
      </c>
      <c r="F6" s="13">
        <f t="shared" ref="F6:F16" si="0">E6/D6-1</f>
        <v>0.62938843259449784</v>
      </c>
      <c r="G6" s="17"/>
      <c r="H6" s="17">
        <v>369.19299999999998</v>
      </c>
      <c r="I6" s="17">
        <v>591.10599999999999</v>
      </c>
      <c r="J6" s="17">
        <v>619.34999999999991</v>
      </c>
      <c r="K6" s="13">
        <f t="shared" ref="K6:K16" si="1">J6/H6-1</f>
        <v>0.67757785223446798</v>
      </c>
      <c r="L6" s="13">
        <f t="shared" ref="L6:L16" si="2">J6/I6-1</f>
        <v>4.7781616156831186E-2</v>
      </c>
    </row>
    <row r="7" spans="2:12" x14ac:dyDescent="0.35">
      <c r="B7" s="31" t="s">
        <v>44</v>
      </c>
      <c r="C7" s="31" t="s">
        <v>15</v>
      </c>
      <c r="D7" s="32">
        <v>15.222999999999999</v>
      </c>
      <c r="E7" s="32">
        <v>29.88</v>
      </c>
      <c r="F7" s="33">
        <f t="shared" si="0"/>
        <v>0.96281941798594239</v>
      </c>
      <c r="G7" s="32"/>
      <c r="H7" s="32">
        <v>4.0540000000000003</v>
      </c>
      <c r="I7" s="32">
        <v>9.6389999999999993</v>
      </c>
      <c r="J7" s="32">
        <v>5.8520000000000003</v>
      </c>
      <c r="K7" s="33">
        <f t="shared" si="1"/>
        <v>0.44351258016773554</v>
      </c>
      <c r="L7" s="33">
        <f t="shared" si="2"/>
        <v>-0.39288307915758891</v>
      </c>
    </row>
    <row r="8" spans="2:12" s="6" customFormat="1" x14ac:dyDescent="0.35">
      <c r="B8" s="34" t="s">
        <v>45</v>
      </c>
      <c r="C8" s="34" t="s">
        <v>15</v>
      </c>
      <c r="D8" s="35">
        <f>SUM(D6:D7)</f>
        <v>1352.6879999999999</v>
      </c>
      <c r="E8" s="35">
        <f>SUM(E6:E7)</f>
        <v>2209.13</v>
      </c>
      <c r="F8" s="36">
        <f t="shared" si="0"/>
        <v>0.63314082774446168</v>
      </c>
      <c r="G8" s="35"/>
      <c r="H8" s="35">
        <f>SUM(H6:H7)</f>
        <v>373.24699999999996</v>
      </c>
      <c r="I8" s="35">
        <f>SUM(I6:I7)</f>
        <v>600.745</v>
      </c>
      <c r="J8" s="35">
        <f>SUM(J6:J7)</f>
        <v>625.20199999999988</v>
      </c>
      <c r="K8" s="36">
        <f t="shared" si="1"/>
        <v>0.67503556626041195</v>
      </c>
      <c r="L8" s="36">
        <f t="shared" si="2"/>
        <v>4.0711117029687882E-2</v>
      </c>
    </row>
    <row r="9" spans="2:12" x14ac:dyDescent="0.35">
      <c r="B9" s="37" t="s">
        <v>46</v>
      </c>
      <c r="C9" s="37" t="s">
        <v>15</v>
      </c>
      <c r="D9" s="38">
        <v>164.40199999999999</v>
      </c>
      <c r="E9" s="38">
        <v>282.25</v>
      </c>
      <c r="F9" s="39">
        <f t="shared" si="0"/>
        <v>0.71682826242989761</v>
      </c>
      <c r="G9" s="38"/>
      <c r="H9" s="38">
        <v>52.273000000000003</v>
      </c>
      <c r="I9" s="38">
        <v>75.01400000000001</v>
      </c>
      <c r="J9" s="38">
        <v>76.504999999999995</v>
      </c>
      <c r="K9" s="39">
        <f t="shared" si="1"/>
        <v>0.4635662770455109</v>
      </c>
      <c r="L9" s="39">
        <f t="shared" si="2"/>
        <v>1.9876289759244825E-2</v>
      </c>
    </row>
    <row r="10" spans="2:12" s="6" customFormat="1" x14ac:dyDescent="0.35">
      <c r="B10" s="34" t="s">
        <v>47</v>
      </c>
      <c r="C10" s="34" t="s">
        <v>15</v>
      </c>
      <c r="D10" s="35">
        <f>D8-D9</f>
        <v>1188.2859999999998</v>
      </c>
      <c r="E10" s="35">
        <f>E8-E9</f>
        <v>1926.88</v>
      </c>
      <c r="F10" s="36">
        <f t="shared" si="0"/>
        <v>0.62156248579887374</v>
      </c>
      <c r="G10" s="35"/>
      <c r="H10" s="35">
        <f>H8-H9</f>
        <v>320.97399999999993</v>
      </c>
      <c r="I10" s="35">
        <f>I8-I9</f>
        <v>525.73099999999999</v>
      </c>
      <c r="J10" s="35">
        <f>J8-J9</f>
        <v>548.69699999999989</v>
      </c>
      <c r="K10" s="36">
        <f t="shared" si="1"/>
        <v>0.7094749107404339</v>
      </c>
      <c r="L10" s="36">
        <f t="shared" si="2"/>
        <v>4.3683937222647851E-2</v>
      </c>
    </row>
    <row r="11" spans="2:12" x14ac:dyDescent="0.35">
      <c r="B11" s="40" t="s">
        <v>48</v>
      </c>
      <c r="C11" s="37" t="s">
        <v>15</v>
      </c>
      <c r="D11" s="38">
        <v>645.18799999999999</v>
      </c>
      <c r="E11" s="38">
        <v>1091.365</v>
      </c>
      <c r="F11" s="39">
        <f t="shared" si="0"/>
        <v>0.69154572000719172</v>
      </c>
      <c r="G11" s="38"/>
      <c r="H11" s="38">
        <v>175.32</v>
      </c>
      <c r="I11" s="38">
        <v>299.94399999999996</v>
      </c>
      <c r="J11" s="38">
        <v>324.24899999999991</v>
      </c>
      <c r="K11" s="39">
        <f t="shared" si="1"/>
        <v>0.84946954140999265</v>
      </c>
      <c r="L11" s="39">
        <f t="shared" si="2"/>
        <v>8.1031792601285346E-2</v>
      </c>
    </row>
    <row r="12" spans="2:12" s="6" customFormat="1" x14ac:dyDescent="0.35">
      <c r="B12" s="34" t="s">
        <v>49</v>
      </c>
      <c r="C12" s="34" t="s">
        <v>15</v>
      </c>
      <c r="D12" s="35">
        <f>D10-D11</f>
        <v>543.09799999999984</v>
      </c>
      <c r="E12" s="35">
        <f>E10-E11</f>
        <v>835.5150000000001</v>
      </c>
      <c r="F12" s="36">
        <f t="shared" si="0"/>
        <v>0.53842400450747441</v>
      </c>
      <c r="G12" s="35"/>
      <c r="H12" s="35">
        <f>H10-H11</f>
        <v>145.65399999999994</v>
      </c>
      <c r="I12" s="35">
        <f>I10-I11</f>
        <v>225.78700000000003</v>
      </c>
      <c r="J12" s="35">
        <f>J10-J11</f>
        <v>224.44799999999998</v>
      </c>
      <c r="K12" s="36">
        <f t="shared" si="1"/>
        <v>0.54096694907108667</v>
      </c>
      <c r="L12" s="36">
        <f t="shared" si="2"/>
        <v>-5.9303680017009919E-3</v>
      </c>
    </row>
    <row r="13" spans="2:12" x14ac:dyDescent="0.35">
      <c r="B13" s="40" t="s">
        <v>50</v>
      </c>
      <c r="C13" s="37" t="s">
        <v>15</v>
      </c>
      <c r="D13" s="38">
        <v>326.834</v>
      </c>
      <c r="E13" s="38">
        <v>458.83600000000001</v>
      </c>
      <c r="F13" s="39">
        <f t="shared" si="0"/>
        <v>0.40388086918741628</v>
      </c>
      <c r="G13" s="38"/>
      <c r="H13" s="38">
        <v>75.525000000000006</v>
      </c>
      <c r="I13" s="38">
        <v>122.095</v>
      </c>
      <c r="J13" s="38">
        <v>114.21100000000001</v>
      </c>
      <c r="K13" s="39">
        <f t="shared" si="1"/>
        <v>0.51222773915921893</v>
      </c>
      <c r="L13" s="39">
        <f t="shared" si="2"/>
        <v>-6.4572668823457025E-2</v>
      </c>
    </row>
    <row r="14" spans="2:12" s="6" customFormat="1" x14ac:dyDescent="0.35">
      <c r="B14" s="34" t="s">
        <v>51</v>
      </c>
      <c r="C14" s="34" t="s">
        <v>15</v>
      </c>
      <c r="D14" s="35">
        <f>D12-D13</f>
        <v>216.26399999999984</v>
      </c>
      <c r="E14" s="35">
        <f>E12-E13</f>
        <v>376.67900000000009</v>
      </c>
      <c r="F14" s="36">
        <f t="shared" si="0"/>
        <v>0.74175544704620444</v>
      </c>
      <c r="G14" s="35"/>
      <c r="H14" s="35">
        <f>H12-H13</f>
        <v>70.128999999999934</v>
      </c>
      <c r="I14" s="35">
        <f>I12-I13</f>
        <v>103.69200000000004</v>
      </c>
      <c r="J14" s="35">
        <f>J12-J13</f>
        <v>110.23699999999997</v>
      </c>
      <c r="K14" s="36">
        <f t="shared" si="1"/>
        <v>0.57191746638338015</v>
      </c>
      <c r="L14" s="36">
        <f t="shared" si="2"/>
        <v>6.3119623500365707E-2</v>
      </c>
    </row>
    <row r="15" spans="2:12" x14ac:dyDescent="0.35">
      <c r="B15" s="11" t="s">
        <v>52</v>
      </c>
      <c r="C15" s="16" t="s">
        <v>15</v>
      </c>
      <c r="D15" s="17">
        <v>55.642999999999844</v>
      </c>
      <c r="E15" s="17">
        <v>95.23</v>
      </c>
      <c r="F15" s="13">
        <f t="shared" si="0"/>
        <v>0.7114461837068502</v>
      </c>
      <c r="G15" s="17"/>
      <c r="H15" s="17">
        <v>15.964</v>
      </c>
      <c r="I15" s="17">
        <v>26.606999999999999</v>
      </c>
      <c r="J15" s="17">
        <v>28.057000000000002</v>
      </c>
      <c r="K15" s="13">
        <f t="shared" si="1"/>
        <v>0.75751691305437241</v>
      </c>
      <c r="L15" s="13">
        <f t="shared" si="2"/>
        <v>5.4496936896305526E-2</v>
      </c>
    </row>
    <row r="16" spans="2:12" s="6" customFormat="1" x14ac:dyDescent="0.35">
      <c r="B16" s="119" t="s">
        <v>53</v>
      </c>
      <c r="C16" s="119" t="s">
        <v>15</v>
      </c>
      <c r="D16" s="120">
        <f>D14-D15</f>
        <v>160.62099999999998</v>
      </c>
      <c r="E16" s="120">
        <f>E14-E15</f>
        <v>281.44900000000007</v>
      </c>
      <c r="F16" s="121">
        <f t="shared" si="0"/>
        <v>0.75225530908162752</v>
      </c>
      <c r="G16" s="120"/>
      <c r="H16" s="120">
        <f>H14-H15</f>
        <v>54.164999999999935</v>
      </c>
      <c r="I16" s="120">
        <f>I14-I15</f>
        <v>77.085000000000036</v>
      </c>
      <c r="J16" s="120">
        <f>J14-J15</f>
        <v>82.179999999999964</v>
      </c>
      <c r="K16" s="121">
        <f t="shared" si="1"/>
        <v>0.51721591433582681</v>
      </c>
      <c r="L16" s="121">
        <f t="shared" si="2"/>
        <v>6.6095868197443508E-2</v>
      </c>
    </row>
    <row r="17" spans="2:12" x14ac:dyDescent="0.35">
      <c r="B17" s="41"/>
      <c r="C17" s="41"/>
      <c r="D17" s="42"/>
      <c r="E17" s="42"/>
      <c r="F17" s="42"/>
      <c r="G17" s="42"/>
      <c r="H17" s="42"/>
      <c r="I17" s="42"/>
      <c r="J17" s="42"/>
      <c r="K17" s="42"/>
      <c r="L17" s="42"/>
    </row>
    <row r="18" spans="2:12" s="6" customFormat="1" x14ac:dyDescent="0.35">
      <c r="B18" s="18" t="s">
        <v>54</v>
      </c>
      <c r="C18" s="18"/>
      <c r="D18" s="19"/>
      <c r="E18" s="19"/>
      <c r="F18" s="19"/>
      <c r="G18" s="19"/>
      <c r="H18" s="19"/>
      <c r="I18" s="19"/>
      <c r="J18" s="19"/>
      <c r="K18" s="19"/>
      <c r="L18" s="19"/>
    </row>
    <row r="19" spans="2:12" x14ac:dyDescent="0.35">
      <c r="B19" s="16" t="s">
        <v>55</v>
      </c>
      <c r="C19" s="16" t="s">
        <v>17</v>
      </c>
      <c r="D19" s="12">
        <v>33.092703516263548</v>
      </c>
      <c r="E19" s="12">
        <v>46.800942331029134</v>
      </c>
      <c r="F19" s="33">
        <f t="shared" ref="F19:F20" si="3">E19/D19-1</f>
        <v>0.41423750126757142</v>
      </c>
      <c r="G19" s="14"/>
      <c r="H19" s="12">
        <v>10.665389970650091</v>
      </c>
      <c r="I19" s="12">
        <v>14.250513302232129</v>
      </c>
      <c r="J19" s="12">
        <v>10.373554761727982</v>
      </c>
      <c r="K19" s="33">
        <f>J19/H19-1</f>
        <v>-2.7362825899962862E-2</v>
      </c>
      <c r="L19" s="33">
        <f t="shared" ref="L19:L20" si="4">J19/I19-1</f>
        <v>-0.27205746616136828</v>
      </c>
    </row>
    <row r="20" spans="2:12" x14ac:dyDescent="0.35">
      <c r="B20" s="16" t="s">
        <v>56</v>
      </c>
      <c r="C20" s="16" t="s">
        <v>17</v>
      </c>
      <c r="D20" s="12">
        <v>12.79044175113618</v>
      </c>
      <c r="E20" s="12">
        <v>21.385683643014165</v>
      </c>
      <c r="F20" s="33">
        <f t="shared" si="3"/>
        <v>0.6720050846652319</v>
      </c>
      <c r="G20" s="14"/>
      <c r="H20" s="12">
        <v>4.1729805212881717</v>
      </c>
      <c r="I20" s="12">
        <v>5.8403957056356015</v>
      </c>
      <c r="J20" s="12">
        <v>6.22012713552337</v>
      </c>
      <c r="K20" s="33">
        <f>J20/H20-1</f>
        <v>0.49057181163243424</v>
      </c>
      <c r="L20" s="33">
        <f t="shared" si="4"/>
        <v>6.5018099633446402E-2</v>
      </c>
    </row>
    <row r="21" spans="2:12" x14ac:dyDescent="0.35">
      <c r="B21" s="16"/>
      <c r="C21" s="16"/>
      <c r="D21" s="14"/>
      <c r="E21" s="14"/>
      <c r="F21" s="14"/>
      <c r="G21" s="14"/>
      <c r="H21" s="14"/>
      <c r="I21" s="14"/>
      <c r="J21" s="14"/>
      <c r="K21" s="14"/>
      <c r="L21" s="14"/>
    </row>
    <row r="22" spans="2:12" s="47" customFormat="1" x14ac:dyDescent="0.35">
      <c r="B22" s="43" t="s">
        <v>57</v>
      </c>
      <c r="C22" s="43" t="s">
        <v>25</v>
      </c>
      <c r="D22" s="44">
        <f>D11/D8</f>
        <v>0.47696734206261904</v>
      </c>
      <c r="E22" s="44">
        <f>E11/E8</f>
        <v>0.49402479709206792</v>
      </c>
      <c r="F22" s="45">
        <f>E22-D22</f>
        <v>1.7057455029448887E-2</v>
      </c>
      <c r="G22" s="46"/>
      <c r="H22" s="44">
        <f>H11/H8</f>
        <v>0.46971576462771303</v>
      </c>
      <c r="I22" s="44">
        <f>I11/I8</f>
        <v>0.49928671899058663</v>
      </c>
      <c r="J22" s="44">
        <f>J11/J8</f>
        <v>0.51863077853237827</v>
      </c>
      <c r="K22" s="45">
        <f>J22-H22</f>
        <v>4.8915013904665239E-2</v>
      </c>
      <c r="L22" s="45">
        <f>J22-I22</f>
        <v>1.9344059541791636E-2</v>
      </c>
    </row>
    <row r="23" spans="2:12" s="47" customFormat="1" x14ac:dyDescent="0.35">
      <c r="B23" s="43" t="s">
        <v>58</v>
      </c>
      <c r="C23" s="43" t="s">
        <v>25</v>
      </c>
      <c r="D23" s="44">
        <f>D11/D10</f>
        <v>0.54295683025803554</v>
      </c>
      <c r="E23" s="44">
        <f>E11/E10</f>
        <v>0.56638970771402475</v>
      </c>
      <c r="F23" s="45">
        <f>E23-D23</f>
        <v>2.3432877455989209E-2</v>
      </c>
      <c r="G23" s="46"/>
      <c r="H23" s="44">
        <f>H11/H10</f>
        <v>0.5462124658071994</v>
      </c>
      <c r="I23" s="44">
        <f>I11/I10</f>
        <v>0.57052751311982741</v>
      </c>
      <c r="J23" s="44">
        <f>J11/J10</f>
        <v>0.59094363555842289</v>
      </c>
      <c r="K23" s="45">
        <f>J23-H23</f>
        <v>4.4731169751223487E-2</v>
      </c>
      <c r="L23" s="45">
        <f>J23-I23</f>
        <v>2.0416122438595474E-2</v>
      </c>
    </row>
    <row r="26" spans="2:12" x14ac:dyDescent="0.35">
      <c r="B26" s="7" t="s">
        <v>59</v>
      </c>
      <c r="C26" s="7" t="str">
        <f>'Operating metrics'!C$5</f>
        <v>Unit</v>
      </c>
      <c r="D26" s="9" t="str">
        <f>'Operating metrics'!D$5</f>
        <v>FY25</v>
      </c>
      <c r="E26" s="9" t="str">
        <f>'Operating metrics'!E$5</f>
        <v>FY26</v>
      </c>
      <c r="F26" s="9" t="s">
        <v>4</v>
      </c>
      <c r="G26" s="14"/>
      <c r="H26" s="9" t="str">
        <f>'Operating metrics'!H$5</f>
        <v>Q4FY25</v>
      </c>
      <c r="I26" s="9" t="str">
        <f>'Operating metrics'!I$5</f>
        <v>Q3FY26</v>
      </c>
      <c r="J26" s="9" t="str">
        <f>'Operating metrics'!J$5</f>
        <v>Q4FY26</v>
      </c>
      <c r="K26" s="9" t="s">
        <v>4</v>
      </c>
      <c r="L26" s="9" t="s">
        <v>8</v>
      </c>
    </row>
    <row r="27" spans="2:12" x14ac:dyDescent="0.35">
      <c r="B27" s="16" t="s">
        <v>43</v>
      </c>
      <c r="C27" s="16" t="s">
        <v>25</v>
      </c>
      <c r="D27" s="13">
        <v>0.39978550012531916</v>
      </c>
      <c r="E27" s="13">
        <v>0.39078901723712656</v>
      </c>
      <c r="F27" s="13">
        <f t="shared" ref="F27:F38" si="5">E27-D27</f>
        <v>-8.9964828881926029E-3</v>
      </c>
      <c r="G27" s="13"/>
      <c r="H27" s="13">
        <v>0.39980464213178313</v>
      </c>
      <c r="I27" s="13">
        <v>0.41161472552721612</v>
      </c>
      <c r="J27" s="13">
        <v>0.38048894636062081</v>
      </c>
      <c r="K27" s="13">
        <f t="shared" ref="K27:K38" si="6">J27-H27</f>
        <v>-1.9315695771162322E-2</v>
      </c>
      <c r="L27" s="13">
        <f t="shared" ref="L27:L38" si="7">J27-I27</f>
        <v>-3.1125779166595313E-2</v>
      </c>
    </row>
    <row r="28" spans="2:12" x14ac:dyDescent="0.35">
      <c r="B28" s="16" t="s">
        <v>44</v>
      </c>
      <c r="C28" s="16" t="s">
        <v>25</v>
      </c>
      <c r="D28" s="13">
        <v>4.5503506023766857E-3</v>
      </c>
      <c r="E28" s="13">
        <v>5.3581625949502536E-3</v>
      </c>
      <c r="F28" s="13">
        <f t="shared" si="5"/>
        <v>8.078119925735679E-4</v>
      </c>
      <c r="G28" s="13"/>
      <c r="H28" s="13">
        <v>4.3901374598170843E-3</v>
      </c>
      <c r="I28" s="13">
        <v>6.7120860545432396E-3</v>
      </c>
      <c r="J28" s="13">
        <v>3.5950937500643472E-3</v>
      </c>
      <c r="K28" s="13">
        <f t="shared" si="6"/>
        <v>-7.950437097527371E-4</v>
      </c>
      <c r="L28" s="13">
        <f t="shared" si="7"/>
        <v>-3.1169923044788925E-3</v>
      </c>
    </row>
    <row r="29" spans="2:12" s="6" customFormat="1" x14ac:dyDescent="0.35">
      <c r="B29" s="34" t="s">
        <v>45</v>
      </c>
      <c r="C29" s="34" t="s">
        <v>25</v>
      </c>
      <c r="D29" s="36">
        <f>SUM(D27:D28)</f>
        <v>0.40433585072769584</v>
      </c>
      <c r="E29" s="36">
        <f>SUM(E27:E28)</f>
        <v>0.39614717983207681</v>
      </c>
      <c r="F29" s="36">
        <f t="shared" si="5"/>
        <v>-8.1886708956190324E-3</v>
      </c>
      <c r="G29" s="36"/>
      <c r="H29" s="36">
        <f>SUM(H27:H28)</f>
        <v>0.40419477959160022</v>
      </c>
      <c r="I29" s="36">
        <f>SUM(I27:I28)</f>
        <v>0.41832681158175938</v>
      </c>
      <c r="J29" s="36">
        <f>SUM(J27:J28)</f>
        <v>0.38408404011068514</v>
      </c>
      <c r="K29" s="36">
        <f t="shared" si="6"/>
        <v>-2.0110739480915074E-2</v>
      </c>
      <c r="L29" s="36">
        <f t="shared" si="7"/>
        <v>-3.424277147107424E-2</v>
      </c>
    </row>
    <row r="30" spans="2:12" x14ac:dyDescent="0.35">
      <c r="B30" s="16" t="s">
        <v>46</v>
      </c>
      <c r="C30" s="16" t="s">
        <v>25</v>
      </c>
      <c r="D30" s="13">
        <v>4.9141873463307617E-2</v>
      </c>
      <c r="E30" s="13">
        <v>5.0613835087841674E-2</v>
      </c>
      <c r="F30" s="13">
        <f t="shared" si="5"/>
        <v>1.4719616245340572E-3</v>
      </c>
      <c r="G30" s="13"/>
      <c r="H30" s="13">
        <v>5.6607216437350387E-2</v>
      </c>
      <c r="I30" s="13">
        <v>5.2235753013331949E-2</v>
      </c>
      <c r="J30" s="13">
        <v>4.6999768856574309E-2</v>
      </c>
      <c r="K30" s="13">
        <f t="shared" si="6"/>
        <v>-9.6074475807760781E-3</v>
      </c>
      <c r="L30" s="13">
        <f t="shared" si="7"/>
        <v>-5.2359841567576407E-3</v>
      </c>
    </row>
    <row r="31" spans="2:12" s="6" customFormat="1" x14ac:dyDescent="0.35">
      <c r="B31" s="34" t="s">
        <v>47</v>
      </c>
      <c r="C31" s="34" t="s">
        <v>25</v>
      </c>
      <c r="D31" s="36">
        <f>D29-D30</f>
        <v>0.35519397726438823</v>
      </c>
      <c r="E31" s="36">
        <f>E29-E30</f>
        <v>0.34553334474423514</v>
      </c>
      <c r="F31" s="36">
        <f t="shared" si="5"/>
        <v>-9.6606325201530896E-3</v>
      </c>
      <c r="G31" s="36"/>
      <c r="H31" s="36">
        <f>H29-H30</f>
        <v>0.34758756315424982</v>
      </c>
      <c r="I31" s="36">
        <f>I29-I30</f>
        <v>0.36609105856842744</v>
      </c>
      <c r="J31" s="36">
        <f>J29-J30</f>
        <v>0.33708427125411083</v>
      </c>
      <c r="K31" s="36">
        <f t="shared" si="6"/>
        <v>-1.0503291900138989E-2</v>
      </c>
      <c r="L31" s="36">
        <f t="shared" si="7"/>
        <v>-2.9006787314316607E-2</v>
      </c>
    </row>
    <row r="32" spans="2:12" x14ac:dyDescent="0.35">
      <c r="B32" s="11" t="s">
        <v>48</v>
      </c>
      <c r="C32" s="16" t="s">
        <v>25</v>
      </c>
      <c r="D32" s="13">
        <v>0.19285499602221698</v>
      </c>
      <c r="E32" s="13">
        <v>0.19570653013513667</v>
      </c>
      <c r="F32" s="13">
        <f t="shared" si="5"/>
        <v>2.8515341129196903E-3</v>
      </c>
      <c r="G32" s="13"/>
      <c r="H32" s="13">
        <v>0.18985665995439843</v>
      </c>
      <c r="I32" s="13">
        <v>0.20886502122044998</v>
      </c>
      <c r="J32" s="13">
        <v>0.19919780474446583</v>
      </c>
      <c r="K32" s="13">
        <f t="shared" si="6"/>
        <v>9.3411447900673961E-3</v>
      </c>
      <c r="L32" s="13">
        <f t="shared" si="7"/>
        <v>-9.6672164759841472E-3</v>
      </c>
    </row>
    <row r="33" spans="2:12" s="6" customFormat="1" x14ac:dyDescent="0.35">
      <c r="B33" s="34" t="s">
        <v>60</v>
      </c>
      <c r="C33" s="34" t="s">
        <v>25</v>
      </c>
      <c r="D33" s="36">
        <f>D31-D32</f>
        <v>0.16233898124217125</v>
      </c>
      <c r="E33" s="36">
        <f>E31-E32</f>
        <v>0.14982681460909847</v>
      </c>
      <c r="F33" s="36">
        <f t="shared" si="5"/>
        <v>-1.251216663307278E-2</v>
      </c>
      <c r="G33" s="36"/>
      <c r="H33" s="36">
        <f>H31-H32</f>
        <v>0.15773090319985139</v>
      </c>
      <c r="I33" s="36">
        <f>I31-I32</f>
        <v>0.15722603734797747</v>
      </c>
      <c r="J33" s="36">
        <f>J31-J32</f>
        <v>0.13788646650964501</v>
      </c>
      <c r="K33" s="36">
        <f t="shared" si="6"/>
        <v>-1.9844436690206385E-2</v>
      </c>
      <c r="L33" s="36">
        <f t="shared" si="7"/>
        <v>-1.9339570838332459E-2</v>
      </c>
    </row>
    <row r="34" spans="2:12" x14ac:dyDescent="0.35">
      <c r="B34" s="16" t="s">
        <v>50</v>
      </c>
      <c r="C34" s="16" t="s">
        <v>25</v>
      </c>
      <c r="D34" s="13">
        <v>9.7694888574997155E-2</v>
      </c>
      <c r="E34" s="13">
        <v>8.227971527498644E-2</v>
      </c>
      <c r="F34" s="13">
        <f t="shared" si="5"/>
        <v>-1.5415173300010715E-2</v>
      </c>
      <c r="G34" s="13"/>
      <c r="H34" s="13">
        <v>8.1787156303079755E-2</v>
      </c>
      <c r="I34" s="13">
        <v>8.5020453037603153E-2</v>
      </c>
      <c r="J34" s="13">
        <v>7.0163918709603409E-2</v>
      </c>
      <c r="K34" s="13">
        <f t="shared" si="6"/>
        <v>-1.1623237593476346E-2</v>
      </c>
      <c r="L34" s="13">
        <f t="shared" si="7"/>
        <v>-1.4856534327999743E-2</v>
      </c>
    </row>
    <row r="35" spans="2:12" s="6" customFormat="1" x14ac:dyDescent="0.35">
      <c r="B35" s="34" t="s">
        <v>61</v>
      </c>
      <c r="C35" s="34" t="s">
        <v>25</v>
      </c>
      <c r="D35" s="36">
        <f>D33-D34</f>
        <v>6.4644092667174094E-2</v>
      </c>
      <c r="E35" s="36">
        <f>E33-E34</f>
        <v>6.7547099334112029E-2</v>
      </c>
      <c r="F35" s="36">
        <f t="shared" si="5"/>
        <v>2.9030066669379351E-3</v>
      </c>
      <c r="G35" s="36"/>
      <c r="H35" s="36">
        <f>H33-H34</f>
        <v>7.5943746896771636E-2</v>
      </c>
      <c r="I35" s="36">
        <f>I33-I34</f>
        <v>7.2205584310374313E-2</v>
      </c>
      <c r="J35" s="36">
        <f>J33-J34</f>
        <v>6.7722547800041596E-2</v>
      </c>
      <c r="K35" s="36">
        <f t="shared" si="6"/>
        <v>-8.2211990967300391E-3</v>
      </c>
      <c r="L35" s="36">
        <f t="shared" si="7"/>
        <v>-4.4830365103327163E-3</v>
      </c>
    </row>
    <row r="36" spans="2:12" x14ac:dyDescent="0.35">
      <c r="B36" s="16" t="s">
        <v>52</v>
      </c>
      <c r="C36" s="16" t="s">
        <v>25</v>
      </c>
      <c r="D36" s="13">
        <v>1.6632408760956792E-2</v>
      </c>
      <c r="E36" s="13">
        <v>1.7076901737520505E-2</v>
      </c>
      <c r="F36" s="13">
        <f t="shared" si="5"/>
        <v>4.4449297656371303E-4</v>
      </c>
      <c r="G36" s="13"/>
      <c r="H36" s="13">
        <v>1.7287655256171666E-2</v>
      </c>
      <c r="I36" s="13">
        <v>1.8527697235525675E-2</v>
      </c>
      <c r="J36" s="13">
        <v>1.7236422649616438E-2</v>
      </c>
      <c r="K36" s="13">
        <f t="shared" si="6"/>
        <v>-5.1232606555227933E-5</v>
      </c>
      <c r="L36" s="13">
        <f t="shared" si="7"/>
        <v>-1.2912745859092363E-3</v>
      </c>
    </row>
    <row r="37" spans="2:12" s="6" customFormat="1" x14ac:dyDescent="0.35">
      <c r="B37" s="34" t="s">
        <v>62</v>
      </c>
      <c r="C37" s="34" t="s">
        <v>25</v>
      </c>
      <c r="D37" s="36">
        <f>D35-D36</f>
        <v>4.8011683906217302E-2</v>
      </c>
      <c r="E37" s="36">
        <f>E35-E36</f>
        <v>5.0470197596591521E-2</v>
      </c>
      <c r="F37" s="36">
        <f t="shared" si="5"/>
        <v>2.4585136903742186E-3</v>
      </c>
      <c r="G37" s="36"/>
      <c r="H37" s="36">
        <f>H35-H36</f>
        <v>5.8656091640599969E-2</v>
      </c>
      <c r="I37" s="36">
        <f>I35-I36</f>
        <v>5.3677887074848635E-2</v>
      </c>
      <c r="J37" s="36">
        <f>J35-J36</f>
        <v>5.0486125150425158E-2</v>
      </c>
      <c r="K37" s="36">
        <f t="shared" si="6"/>
        <v>-8.1699664901748112E-3</v>
      </c>
      <c r="L37" s="36">
        <f t="shared" si="7"/>
        <v>-3.1917619244234766E-3</v>
      </c>
    </row>
    <row r="38" spans="2:12" s="6" customFormat="1" x14ac:dyDescent="0.35">
      <c r="B38" s="34" t="s">
        <v>63</v>
      </c>
      <c r="C38" s="34" t="s">
        <v>25</v>
      </c>
      <c r="D38" s="48">
        <v>0.17742657946727064</v>
      </c>
      <c r="E38" s="48">
        <v>0.239656092923372</v>
      </c>
      <c r="F38" s="36">
        <f t="shared" si="5"/>
        <v>6.2229513456101365E-2</v>
      </c>
      <c r="G38" s="10"/>
      <c r="H38" s="48">
        <v>0.22207485109423036</v>
      </c>
      <c r="I38" s="48">
        <v>0.25403662332483606</v>
      </c>
      <c r="J38" s="48">
        <v>0.25314213678392761</v>
      </c>
      <c r="K38" s="36">
        <f t="shared" si="6"/>
        <v>3.1067285689697244E-2</v>
      </c>
      <c r="L38" s="36">
        <f t="shared" si="7"/>
        <v>-8.9448654090845681E-4</v>
      </c>
    </row>
    <row r="39" spans="2:12" x14ac:dyDescent="0.35">
      <c r="B39" s="6"/>
      <c r="C39" s="6"/>
      <c r="D39" s="49"/>
      <c r="E39" s="49"/>
      <c r="F39" s="49"/>
      <c r="G39" s="49"/>
      <c r="H39" s="49"/>
      <c r="I39" s="49"/>
      <c r="J39" s="49"/>
      <c r="K39" s="27"/>
      <c r="L39" s="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3CC54-4082-47DF-9615-3F74711F714A}">
  <dimension ref="A5:O27"/>
  <sheetViews>
    <sheetView showGridLines="0" zoomScale="70" zoomScaleNormal="70" workbookViewId="0"/>
  </sheetViews>
  <sheetFormatPr defaultRowHeight="14.5" x14ac:dyDescent="0.35"/>
  <cols>
    <col min="1" max="1" width="1.453125" customWidth="1"/>
    <col min="2" max="2" width="43.6328125" customWidth="1"/>
    <col min="3" max="3" width="10.90625" customWidth="1"/>
    <col min="4" max="5" width="16.36328125" customWidth="1"/>
    <col min="6" max="6" width="12.7265625" customWidth="1"/>
    <col min="7" max="7" width="2.1796875" customWidth="1"/>
    <col min="8" max="10" width="14.54296875" customWidth="1"/>
    <col min="11" max="12" width="12.7265625" customWidth="1"/>
  </cols>
  <sheetData>
    <row r="5" spans="2:15" x14ac:dyDescent="0.35">
      <c r="B5" s="7" t="s">
        <v>64</v>
      </c>
      <c r="C5" s="7" t="str">
        <f>'Operating metrics'!C$5</f>
        <v>Unit</v>
      </c>
      <c r="D5" s="9" t="str">
        <f>'Operating metrics'!D$5</f>
        <v>FY25</v>
      </c>
      <c r="E5" s="9" t="str">
        <f>'Operating metrics'!E$5</f>
        <v>FY26</v>
      </c>
      <c r="F5" s="9" t="str">
        <f>'Operating metrics'!F$5</f>
        <v>YoY Δ</v>
      </c>
      <c r="G5" s="14"/>
      <c r="H5" s="9" t="str">
        <f>'Operating metrics'!H$5</f>
        <v>Q4FY25</v>
      </c>
      <c r="I5" s="9" t="str">
        <f>'Operating metrics'!I$5</f>
        <v>Q3FY26</v>
      </c>
      <c r="J5" s="9" t="str">
        <f>'Operating metrics'!J$5</f>
        <v>Q4FY26</v>
      </c>
      <c r="K5" s="9" t="str">
        <f>'Operating metrics'!K$5</f>
        <v>YoY Δ</v>
      </c>
      <c r="L5" s="9" t="str">
        <f>'Operating metrics'!L$5</f>
        <v>QoQ Δ</v>
      </c>
    </row>
    <row r="6" spans="2:15" s="6" customFormat="1" x14ac:dyDescent="0.35">
      <c r="B6" s="18" t="s">
        <v>65</v>
      </c>
      <c r="C6" s="18"/>
      <c r="D6" s="19"/>
      <c r="E6" s="19"/>
      <c r="F6" s="19"/>
      <c r="G6" s="19"/>
      <c r="H6" s="19"/>
      <c r="I6" s="19"/>
      <c r="J6" s="19"/>
      <c r="K6" s="19"/>
      <c r="L6" s="19"/>
    </row>
    <row r="7" spans="2:15" x14ac:dyDescent="0.35">
      <c r="B7" s="16" t="s">
        <v>66</v>
      </c>
      <c r="C7" s="16" t="s">
        <v>15</v>
      </c>
      <c r="D7" s="17">
        <v>132.72</v>
      </c>
      <c r="E7" s="17">
        <v>209.46</v>
      </c>
      <c r="F7" s="13">
        <f t="shared" ref="F7:F13" si="0">IFERROR(E7/D7-1,100%)</f>
        <v>0.57820976491862575</v>
      </c>
      <c r="G7" s="14"/>
      <c r="H7" s="17">
        <v>132.72</v>
      </c>
      <c r="I7" s="17">
        <v>189.45</v>
      </c>
      <c r="J7" s="17">
        <v>209.46</v>
      </c>
      <c r="K7" s="13">
        <f>J7/H7-1</f>
        <v>0.57820976491862575</v>
      </c>
      <c r="L7" s="13">
        <f t="shared" ref="L7:L13" si="1">J7/I7-1</f>
        <v>0.10562153602533653</v>
      </c>
      <c r="N7" s="50"/>
      <c r="O7" s="50"/>
    </row>
    <row r="8" spans="2:15" x14ac:dyDescent="0.35">
      <c r="B8" s="16" t="s">
        <v>67</v>
      </c>
      <c r="C8" s="16" t="s">
        <v>15</v>
      </c>
      <c r="D8" s="17">
        <v>11.77</v>
      </c>
      <c r="E8" s="17">
        <v>31.75</v>
      </c>
      <c r="F8" s="13">
        <f t="shared" si="0"/>
        <v>1.6975361087510623</v>
      </c>
      <c r="G8" s="14"/>
      <c r="H8" s="17">
        <v>11.77</v>
      </c>
      <c r="I8" s="17">
        <v>55.39</v>
      </c>
      <c r="J8" s="17">
        <v>31.75</v>
      </c>
      <c r="K8" s="13">
        <f>J8/H8-1</f>
        <v>1.6975361087510623</v>
      </c>
      <c r="L8" s="13">
        <f t="shared" si="1"/>
        <v>-0.42679183968225309</v>
      </c>
      <c r="N8" s="50"/>
      <c r="O8" s="50"/>
    </row>
    <row r="9" spans="2:15" x14ac:dyDescent="0.35">
      <c r="B9" s="16" t="s">
        <v>68</v>
      </c>
      <c r="C9" s="16" t="s">
        <v>15</v>
      </c>
      <c r="D9" s="17">
        <v>2157.7400000000002</v>
      </c>
      <c r="E9" s="17">
        <v>3189.34</v>
      </c>
      <c r="F9" s="13">
        <f t="shared" si="0"/>
        <v>0.47809281933875258</v>
      </c>
      <c r="G9" s="14"/>
      <c r="H9" s="17">
        <v>2157.7400000000002</v>
      </c>
      <c r="I9" s="17">
        <v>2679.0200000000004</v>
      </c>
      <c r="J9" s="17">
        <v>3189.34</v>
      </c>
      <c r="K9" s="13">
        <f>J9/H9-1</f>
        <v>0.47809281933875258</v>
      </c>
      <c r="L9" s="13">
        <f t="shared" si="1"/>
        <v>0.19048756634888853</v>
      </c>
      <c r="N9" s="50"/>
      <c r="O9" s="50"/>
    </row>
    <row r="10" spans="2:15" x14ac:dyDescent="0.35">
      <c r="B10" s="16" t="s">
        <v>69</v>
      </c>
      <c r="C10" s="16" t="s">
        <v>15</v>
      </c>
      <c r="D10" s="17">
        <v>0</v>
      </c>
      <c r="E10" s="17">
        <v>8.0500000000000007</v>
      </c>
      <c r="F10" s="13">
        <f t="shared" si="0"/>
        <v>1</v>
      </c>
      <c r="G10" s="14"/>
      <c r="H10" s="17">
        <v>0</v>
      </c>
      <c r="I10" s="17">
        <v>85.55</v>
      </c>
      <c r="J10" s="17">
        <v>8.0500000000000007</v>
      </c>
      <c r="K10" s="13">
        <f>IFERROR(J10/H10-1,100%)</f>
        <v>1</v>
      </c>
      <c r="L10" s="13">
        <f t="shared" si="1"/>
        <v>-0.90590298071303332</v>
      </c>
      <c r="N10" s="50"/>
      <c r="O10" s="50"/>
    </row>
    <row r="11" spans="2:15" x14ac:dyDescent="0.35">
      <c r="B11" s="16" t="s">
        <v>70</v>
      </c>
      <c r="C11" s="16" t="s">
        <v>15</v>
      </c>
      <c r="D11" s="17">
        <v>216.73000000000002</v>
      </c>
      <c r="E11" s="17">
        <v>314.77</v>
      </c>
      <c r="F11" s="13">
        <f t="shared" si="0"/>
        <v>0.45236007936141731</v>
      </c>
      <c r="G11" s="14"/>
      <c r="H11" s="17">
        <v>216.73000000000002</v>
      </c>
      <c r="I11" s="17">
        <v>319.42</v>
      </c>
      <c r="J11" s="17">
        <v>314.77</v>
      </c>
      <c r="K11" s="13">
        <f>J11/H11-1</f>
        <v>0.45236007936141731</v>
      </c>
      <c r="L11" s="13">
        <f t="shared" si="1"/>
        <v>-1.4557635714733008E-2</v>
      </c>
      <c r="N11" s="50"/>
      <c r="O11" s="50"/>
    </row>
    <row r="12" spans="2:15" x14ac:dyDescent="0.35">
      <c r="B12" s="31" t="s">
        <v>71</v>
      </c>
      <c r="C12" s="31" t="s">
        <v>15</v>
      </c>
      <c r="D12" s="32">
        <v>182.13</v>
      </c>
      <c r="E12" s="32">
        <v>235.21</v>
      </c>
      <c r="F12" s="33">
        <f t="shared" si="0"/>
        <v>0.2914401800911437</v>
      </c>
      <c r="G12" s="51"/>
      <c r="H12" s="32">
        <v>182.13</v>
      </c>
      <c r="I12" s="32">
        <v>239.94</v>
      </c>
      <c r="J12" s="32">
        <v>235.21</v>
      </c>
      <c r="K12" s="33">
        <f>J12/H12-1</f>
        <v>0.2914401800911437</v>
      </c>
      <c r="L12" s="33">
        <f t="shared" si="1"/>
        <v>-1.9713261648745428E-2</v>
      </c>
      <c r="N12" s="50"/>
      <c r="O12" s="50"/>
    </row>
    <row r="13" spans="2:15" s="6" customFormat="1" x14ac:dyDescent="0.35">
      <c r="B13" s="52" t="s">
        <v>72</v>
      </c>
      <c r="C13" s="52" t="s">
        <v>15</v>
      </c>
      <c r="D13" s="53">
        <f>SUM(D7:D12)</f>
        <v>2701.0900000000006</v>
      </c>
      <c r="E13" s="53">
        <f>SUM(E7:E12)</f>
        <v>3988.5800000000004</v>
      </c>
      <c r="F13" s="54">
        <f t="shared" si="0"/>
        <v>0.47665572046840321</v>
      </c>
      <c r="G13" s="55"/>
      <c r="H13" s="53">
        <f>SUM(H7:H12)</f>
        <v>2701.0900000000006</v>
      </c>
      <c r="I13" s="53">
        <f>SUM(I7:I12)</f>
        <v>3568.7700000000009</v>
      </c>
      <c r="J13" s="53">
        <f>SUM(J7:J12)</f>
        <v>3988.5800000000004</v>
      </c>
      <c r="K13" s="54">
        <f>J13/H13-1</f>
        <v>0.47665572046840321</v>
      </c>
      <c r="L13" s="54">
        <f t="shared" si="1"/>
        <v>0.11763436702281171</v>
      </c>
      <c r="N13" s="50"/>
      <c r="O13" s="50"/>
    </row>
    <row r="14" spans="2:15" x14ac:dyDescent="0.35">
      <c r="B14" s="41"/>
      <c r="C14" s="41"/>
      <c r="D14" s="56"/>
      <c r="E14" s="56"/>
      <c r="F14" s="42"/>
      <c r="G14" s="42"/>
      <c r="H14" s="57"/>
      <c r="I14" s="57"/>
      <c r="J14" s="57"/>
      <c r="K14" s="42"/>
      <c r="L14" s="42"/>
      <c r="N14" s="50"/>
      <c r="O14" s="50"/>
    </row>
    <row r="15" spans="2:15" s="6" customFormat="1" x14ac:dyDescent="0.35">
      <c r="B15" s="18" t="s">
        <v>73</v>
      </c>
      <c r="C15" s="18"/>
      <c r="D15" s="58"/>
      <c r="E15" s="58"/>
      <c r="F15" s="19"/>
      <c r="G15" s="19"/>
      <c r="H15" s="59"/>
      <c r="I15" s="59"/>
      <c r="J15" s="59"/>
      <c r="K15" s="19"/>
      <c r="L15" s="19"/>
      <c r="N15" s="50"/>
      <c r="O15" s="50"/>
    </row>
    <row r="16" spans="2:15" x14ac:dyDescent="0.35">
      <c r="B16" s="16" t="s">
        <v>74</v>
      </c>
      <c r="C16" s="16" t="s">
        <v>15</v>
      </c>
      <c r="D16" s="17">
        <v>52.199999999999996</v>
      </c>
      <c r="E16" s="17">
        <v>104.84</v>
      </c>
      <c r="F16" s="13">
        <f t="shared" ref="F16:F27" si="2">IFERROR(E16/D16-1,100%)</f>
        <v>1.0084291187739467</v>
      </c>
      <c r="G16" s="14"/>
      <c r="H16" s="17">
        <v>52.199999999999996</v>
      </c>
      <c r="I16" s="17">
        <v>75.509999999999991</v>
      </c>
      <c r="J16" s="17">
        <v>104.84</v>
      </c>
      <c r="K16" s="13">
        <f>J16/H16-1</f>
        <v>1.0084291187739467</v>
      </c>
      <c r="L16" s="13">
        <f t="shared" ref="L16:L22" si="3">J16/I16-1</f>
        <v>0.38842537412263289</v>
      </c>
      <c r="N16" s="50"/>
      <c r="O16" s="50"/>
    </row>
    <row r="17" spans="1:15" x14ac:dyDescent="0.35">
      <c r="B17" s="16" t="s">
        <v>75</v>
      </c>
      <c r="C17" s="16" t="s">
        <v>15</v>
      </c>
      <c r="D17" s="17">
        <v>513.41</v>
      </c>
      <c r="E17" s="17">
        <v>1303.8399999999999</v>
      </c>
      <c r="F17" s="13">
        <f t="shared" si="2"/>
        <v>1.5395687657038235</v>
      </c>
      <c r="G17" s="14"/>
      <c r="H17" s="17">
        <v>513.41</v>
      </c>
      <c r="I17" s="17">
        <v>1200.79</v>
      </c>
      <c r="J17" s="17">
        <v>1303.8399999999999</v>
      </c>
      <c r="K17" s="13">
        <f>J17/H17-1</f>
        <v>1.5395687657038235</v>
      </c>
      <c r="L17" s="13">
        <f t="shared" si="3"/>
        <v>8.5818502818977516E-2</v>
      </c>
      <c r="N17" s="50"/>
      <c r="O17" s="50"/>
    </row>
    <row r="18" spans="1:15" x14ac:dyDescent="0.35">
      <c r="B18" s="16" t="s">
        <v>76</v>
      </c>
      <c r="C18" s="16" t="s">
        <v>15</v>
      </c>
      <c r="D18" s="17">
        <v>994.17</v>
      </c>
      <c r="E18" s="17">
        <v>1092.27</v>
      </c>
      <c r="F18" s="13">
        <f t="shared" si="2"/>
        <v>9.8675276864117922E-2</v>
      </c>
      <c r="G18" s="14"/>
      <c r="H18" s="17">
        <v>994.17</v>
      </c>
      <c r="I18" s="17">
        <v>846.71999999999991</v>
      </c>
      <c r="J18" s="17">
        <v>1092.27</v>
      </c>
      <c r="K18" s="13">
        <f>J18/H18-1</f>
        <v>9.8675276864117922E-2</v>
      </c>
      <c r="L18" s="13">
        <f t="shared" si="3"/>
        <v>0.2900014172335601</v>
      </c>
      <c r="N18" s="50"/>
      <c r="O18" s="50"/>
    </row>
    <row r="19" spans="1:15" x14ac:dyDescent="0.35">
      <c r="B19" s="16" t="s">
        <v>77</v>
      </c>
      <c r="C19" s="16" t="s">
        <v>15</v>
      </c>
      <c r="D19" s="17">
        <v>98.56</v>
      </c>
      <c r="E19" s="17">
        <v>104.64</v>
      </c>
      <c r="F19" s="13">
        <f t="shared" si="2"/>
        <v>6.168831168831157E-2</v>
      </c>
      <c r="G19" s="14"/>
      <c r="H19" s="17">
        <v>98.56</v>
      </c>
      <c r="I19" s="17">
        <v>154.04000000000002</v>
      </c>
      <c r="J19" s="17">
        <v>104.64</v>
      </c>
      <c r="K19" s="13">
        <f>IFERROR(J19/H19-1,100%)</f>
        <v>6.168831168831157E-2</v>
      </c>
      <c r="L19" s="13">
        <f t="shared" si="3"/>
        <v>-0.32069592313684769</v>
      </c>
      <c r="N19" s="50"/>
      <c r="O19" s="50"/>
    </row>
    <row r="20" spans="1:15" x14ac:dyDescent="0.35">
      <c r="B20" s="16" t="s">
        <v>78</v>
      </c>
      <c r="C20" s="16" t="s">
        <v>15</v>
      </c>
      <c r="D20" s="17">
        <v>36.760000000000005</v>
      </c>
      <c r="E20" s="17">
        <v>40.209999999999994</v>
      </c>
      <c r="F20" s="13">
        <f t="shared" si="2"/>
        <v>9.3852013057670991E-2</v>
      </c>
      <c r="G20" s="14"/>
      <c r="H20" s="17">
        <v>36.760000000000005</v>
      </c>
      <c r="I20" s="17">
        <v>37.370000000000005</v>
      </c>
      <c r="J20" s="17">
        <v>40.209999999999994</v>
      </c>
      <c r="K20" s="13">
        <f>J20/H20-1</f>
        <v>9.3852013057670991E-2</v>
      </c>
      <c r="L20" s="13">
        <f t="shared" si="3"/>
        <v>7.5996788868075704E-2</v>
      </c>
      <c r="N20" s="50"/>
      <c r="O20" s="50"/>
    </row>
    <row r="21" spans="1:15" x14ac:dyDescent="0.35">
      <c r="B21" s="31" t="s">
        <v>79</v>
      </c>
      <c r="C21" s="31" t="s">
        <v>15</v>
      </c>
      <c r="D21" s="32">
        <v>1005.99</v>
      </c>
      <c r="E21" s="32">
        <v>1342.78</v>
      </c>
      <c r="F21" s="33">
        <f t="shared" si="2"/>
        <v>0.33478464000636188</v>
      </c>
      <c r="G21" s="51"/>
      <c r="H21" s="32">
        <v>1005.99</v>
      </c>
      <c r="I21" s="32">
        <v>1254.3399999999999</v>
      </c>
      <c r="J21" s="32">
        <v>1342.78</v>
      </c>
      <c r="K21" s="33">
        <f>J21/H21-1</f>
        <v>0.33478464000636188</v>
      </c>
      <c r="L21" s="33">
        <f t="shared" si="3"/>
        <v>7.0507199005054533E-2</v>
      </c>
      <c r="N21" s="50"/>
      <c r="O21" s="50"/>
    </row>
    <row r="22" spans="1:15" s="6" customFormat="1" x14ac:dyDescent="0.35">
      <c r="B22" s="52" t="s">
        <v>80</v>
      </c>
      <c r="C22" s="52" t="s">
        <v>15</v>
      </c>
      <c r="D22" s="53">
        <f>SUM(D16:D21)</f>
        <v>2701.09</v>
      </c>
      <c r="E22" s="53">
        <f>SUM(E16:E21)</f>
        <v>3988.58</v>
      </c>
      <c r="F22" s="54">
        <f t="shared" si="2"/>
        <v>0.47665572046840343</v>
      </c>
      <c r="G22" s="55"/>
      <c r="H22" s="53">
        <f>SUM(H16:H21)</f>
        <v>2701.09</v>
      </c>
      <c r="I22" s="53">
        <f>SUM(I16:I21)</f>
        <v>3568.7699999999995</v>
      </c>
      <c r="J22" s="53">
        <f>SUM(J16:J21)</f>
        <v>3988.58</v>
      </c>
      <c r="K22" s="54">
        <f>J22/H22-1</f>
        <v>0.47665572046840343</v>
      </c>
      <c r="L22" s="54">
        <f t="shared" si="3"/>
        <v>0.11763436702281194</v>
      </c>
      <c r="N22" s="50"/>
      <c r="O22" s="50"/>
    </row>
    <row r="23" spans="1:15" s="60" customFormat="1" x14ac:dyDescent="0.3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  <row r="24" spans="1:15" s="61" customFormat="1" x14ac:dyDescent="0.35">
      <c r="B24" s="11" t="s">
        <v>81</v>
      </c>
      <c r="C24" s="11" t="s">
        <v>82</v>
      </c>
      <c r="D24" s="62">
        <v>1.4985987168439749</v>
      </c>
      <c r="E24" s="62">
        <v>1.7844322971745186</v>
      </c>
      <c r="F24" s="13">
        <f t="shared" si="2"/>
        <v>0.19073390168950932</v>
      </c>
      <c r="G24" s="63"/>
      <c r="H24" s="62">
        <v>1.4985987168439749</v>
      </c>
      <c r="I24" s="62">
        <v>1.6323486970816476</v>
      </c>
      <c r="J24" s="62">
        <v>1.7844322971745186</v>
      </c>
      <c r="K24" s="13">
        <f>J24/H24-1</f>
        <v>0.19073390168950932</v>
      </c>
      <c r="L24" s="13">
        <f t="shared" ref="L24:L27" si="4">J24/I24-1</f>
        <v>9.3168573825414658E-2</v>
      </c>
      <c r="N24" s="50"/>
      <c r="O24" s="50"/>
    </row>
    <row r="25" spans="1:15" s="61" customFormat="1" x14ac:dyDescent="0.35">
      <c r="B25" s="11" t="s">
        <v>83</v>
      </c>
      <c r="C25" s="11" t="s">
        <v>82</v>
      </c>
      <c r="D25" s="62">
        <f>'Operating metrics'!D14/D21</f>
        <v>4.0623047942822499</v>
      </c>
      <c r="E25" s="62">
        <f>'Operating metrics'!E14/E21</f>
        <v>5.2625441248752587</v>
      </c>
      <c r="F25" s="13">
        <f t="shared" si="2"/>
        <v>0.29545772446281293</v>
      </c>
      <c r="G25" s="64"/>
      <c r="H25" s="62">
        <f>'Operating metrics'!H14/H21</f>
        <v>4.0623047942822499</v>
      </c>
      <c r="I25" s="62">
        <f>'Operating metrics'!I14/I21</f>
        <v>4.7481167004161549</v>
      </c>
      <c r="J25" s="62">
        <f>'Operating metrics'!J14/J21</f>
        <v>5.2625441248752587</v>
      </c>
      <c r="K25" s="13">
        <f>J25/H25-1</f>
        <v>0.29545772446281293</v>
      </c>
      <c r="L25" s="13">
        <f t="shared" si="4"/>
        <v>0.10834346687688123</v>
      </c>
      <c r="N25" s="50"/>
      <c r="O25" s="50"/>
    </row>
    <row r="26" spans="1:15" s="65" customFormat="1" x14ac:dyDescent="0.35">
      <c r="B26" s="66" t="s">
        <v>84</v>
      </c>
      <c r="C26" s="66" t="s">
        <v>17</v>
      </c>
      <c r="D26" s="67">
        <v>187.57666992909122</v>
      </c>
      <c r="E26" s="67">
        <v>113.05285218103207</v>
      </c>
      <c r="F26" s="13">
        <f t="shared" si="2"/>
        <v>-0.39729790371175189</v>
      </c>
      <c r="G26" s="68"/>
      <c r="H26" s="67">
        <v>187.57666992909122</v>
      </c>
      <c r="I26" s="67">
        <v>231.84262337744912</v>
      </c>
      <c r="J26" s="67">
        <v>113.05285218103207</v>
      </c>
      <c r="K26" s="13">
        <f>J26/H26-1</f>
        <v>-0.39729790371175189</v>
      </c>
      <c r="L26" s="13">
        <f t="shared" si="4"/>
        <v>-0.51237244241764168</v>
      </c>
      <c r="N26" s="50"/>
      <c r="O26" s="50"/>
    </row>
    <row r="27" spans="1:15" s="65" customFormat="1" x14ac:dyDescent="0.35">
      <c r="B27" s="66" t="s">
        <v>85</v>
      </c>
      <c r="C27" s="66" t="s">
        <v>17</v>
      </c>
      <c r="D27" s="67">
        <v>75.70939885086139</v>
      </c>
      <c r="E27" s="67">
        <v>101.56156992908032</v>
      </c>
      <c r="F27" s="13">
        <f t="shared" si="2"/>
        <v>0.3414658083489035</v>
      </c>
      <c r="G27" s="68"/>
      <c r="H27" s="67">
        <v>75.70939885086139</v>
      </c>
      <c r="I27" s="67">
        <v>95.024848360731212</v>
      </c>
      <c r="J27" s="67">
        <v>101.56156992908032</v>
      </c>
      <c r="K27" s="13">
        <f>J27/H27-1</f>
        <v>0.3414658083489035</v>
      </c>
      <c r="L27" s="13">
        <f t="shared" si="4"/>
        <v>6.878960273143031E-2</v>
      </c>
      <c r="N27" s="50"/>
      <c r="O27" s="5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2E0D-0023-4EAE-AB91-61A360846393}">
  <dimension ref="B5:V37"/>
  <sheetViews>
    <sheetView showGridLines="0" zoomScale="70" zoomScaleNormal="70" workbookViewId="0"/>
  </sheetViews>
  <sheetFormatPr defaultRowHeight="14.5" x14ac:dyDescent="0.35"/>
  <cols>
    <col min="1" max="1" width="1.453125" customWidth="1"/>
    <col min="2" max="2" width="43.6328125" customWidth="1"/>
    <col min="3" max="3" width="10.90625" customWidth="1"/>
    <col min="4" max="5" width="16.36328125" customWidth="1"/>
    <col min="6" max="6" width="12.7265625" customWidth="1"/>
    <col min="7" max="7" width="2.1796875" customWidth="1"/>
    <col min="8" max="10" width="14.54296875" customWidth="1"/>
    <col min="11" max="12" width="12.7265625" customWidth="1"/>
  </cols>
  <sheetData>
    <row r="5" spans="2:22" x14ac:dyDescent="0.35">
      <c r="B5" s="69" t="s">
        <v>86</v>
      </c>
      <c r="C5" s="69" t="str">
        <f>'Operating metrics'!C$5</f>
        <v>Unit</v>
      </c>
      <c r="D5" s="70" t="str">
        <f>'Operating metrics'!D$5</f>
        <v>FY25</v>
      </c>
      <c r="E5" s="70" t="str">
        <f>'Operating metrics'!E$5</f>
        <v>FY26</v>
      </c>
      <c r="F5" s="9" t="s">
        <v>4</v>
      </c>
      <c r="G5" s="51"/>
      <c r="H5" s="70" t="str">
        <f>'Operating metrics'!H$5</f>
        <v>Q4FY25</v>
      </c>
      <c r="I5" s="70" t="str">
        <f>'Operating metrics'!I$5</f>
        <v>Q3FY26</v>
      </c>
      <c r="J5" s="70" t="str">
        <f>'Operating metrics'!J$5</f>
        <v>Q4FY26</v>
      </c>
      <c r="K5" s="9" t="s">
        <v>4</v>
      </c>
      <c r="L5" s="9" t="s">
        <v>8</v>
      </c>
    </row>
    <row r="6" spans="2:22" x14ac:dyDescent="0.35">
      <c r="B6" s="71" t="s">
        <v>87</v>
      </c>
      <c r="C6" s="41" t="s">
        <v>15</v>
      </c>
      <c r="D6" s="56">
        <v>513.41488463682401</v>
      </c>
      <c r="E6" s="56">
        <v>1289.3253418530601</v>
      </c>
      <c r="F6" s="72">
        <f t="shared" ref="F6:F12" si="0">IFERROR(E6/D6-1,100%)</f>
        <v>1.5112737874070294</v>
      </c>
      <c r="G6" s="42"/>
      <c r="H6" s="56">
        <v>513.41488463682401</v>
      </c>
      <c r="I6" s="56">
        <v>1126.614</v>
      </c>
      <c r="J6" s="56">
        <v>1289.3253418530601</v>
      </c>
      <c r="K6" s="73">
        <f>J6/H6-1</f>
        <v>1.5112737874070294</v>
      </c>
      <c r="L6" s="73">
        <f>J6/I6-1</f>
        <v>0.14442510198973202</v>
      </c>
      <c r="M6" s="50"/>
      <c r="N6" s="50"/>
      <c r="O6" s="50"/>
    </row>
    <row r="7" spans="2:22" x14ac:dyDescent="0.35">
      <c r="B7" s="23" t="s">
        <v>88</v>
      </c>
      <c r="C7" s="16" t="s">
        <v>15</v>
      </c>
      <c r="D7" s="17">
        <v>654.58080553739796</v>
      </c>
      <c r="E7" s="17">
        <v>879.19547372056104</v>
      </c>
      <c r="F7" s="13">
        <f t="shared" si="0"/>
        <v>0.3431427660008437</v>
      </c>
      <c r="G7" s="14"/>
      <c r="H7" s="17">
        <v>654.58080553739796</v>
      </c>
      <c r="I7" s="17">
        <v>568.25400000000002</v>
      </c>
      <c r="J7" s="17">
        <v>879.19547372056104</v>
      </c>
      <c r="K7" s="74">
        <f>J7/H7-1</f>
        <v>0.3431427660008437</v>
      </c>
      <c r="L7" s="74">
        <f>J7/I7-1</f>
        <v>0.54718747905084886</v>
      </c>
      <c r="N7" s="50"/>
      <c r="O7" s="50"/>
    </row>
    <row r="8" spans="2:22" x14ac:dyDescent="0.35">
      <c r="B8" s="23" t="s">
        <v>89</v>
      </c>
      <c r="C8" s="16" t="s">
        <v>15</v>
      </c>
      <c r="D8" s="17">
        <v>300.24351797432399</v>
      </c>
      <c r="E8" s="17">
        <v>197.93387747094101</v>
      </c>
      <c r="F8" s="13">
        <f t="shared" si="0"/>
        <v>-0.34075553468612174</v>
      </c>
      <c r="G8" s="14"/>
      <c r="H8" s="17">
        <v>300.24351797432399</v>
      </c>
      <c r="I8" s="17">
        <v>248.38200000000001</v>
      </c>
      <c r="J8" s="17">
        <v>197.93387747094101</v>
      </c>
      <c r="K8" s="74">
        <f>J8/H8-1</f>
        <v>-0.34075553468612174</v>
      </c>
      <c r="L8" s="74">
        <f>J8/I8-1</f>
        <v>-0.20310699861124792</v>
      </c>
      <c r="N8" s="50"/>
      <c r="O8" s="50"/>
    </row>
    <row r="9" spans="2:22" x14ac:dyDescent="0.35">
      <c r="B9" s="23" t="s">
        <v>90</v>
      </c>
      <c r="C9" s="16" t="s">
        <v>15</v>
      </c>
      <c r="D9" s="17">
        <v>30.4491780821918</v>
      </c>
      <c r="E9" s="17">
        <v>15.1401369863014</v>
      </c>
      <c r="F9" s="13">
        <f t="shared" si="0"/>
        <v>-0.50277354136018182</v>
      </c>
      <c r="G9" s="14"/>
      <c r="H9" s="17">
        <v>30.4491780821918</v>
      </c>
      <c r="I9" s="17">
        <v>30.086000000000002</v>
      </c>
      <c r="J9" s="17">
        <v>15.1401369863014</v>
      </c>
      <c r="K9" s="74">
        <f>J9/H9-1</f>
        <v>-0.50277354136018182</v>
      </c>
      <c r="L9" s="74">
        <f>J9/I9-1</f>
        <v>-0.49677135590303134</v>
      </c>
      <c r="N9" s="50"/>
      <c r="O9" s="50"/>
    </row>
    <row r="10" spans="2:22" x14ac:dyDescent="0.35">
      <c r="B10" s="23" t="s">
        <v>91</v>
      </c>
      <c r="C10" s="16" t="s">
        <v>15</v>
      </c>
      <c r="D10" s="17">
        <v>0</v>
      </c>
      <c r="E10" s="17">
        <v>14.5082279</v>
      </c>
      <c r="F10" s="13">
        <f t="shared" si="0"/>
        <v>1</v>
      </c>
      <c r="G10" s="14"/>
      <c r="H10" s="17">
        <v>0</v>
      </c>
      <c r="I10" s="17">
        <v>74.180999999999997</v>
      </c>
      <c r="J10" s="17">
        <v>14.5082279</v>
      </c>
      <c r="K10" s="74">
        <f>IFERROR(J10/H10-1,100%)</f>
        <v>1</v>
      </c>
      <c r="L10" s="74">
        <f>J10/I10-1</f>
        <v>-0.80442124128820047</v>
      </c>
      <c r="N10" s="50"/>
      <c r="O10" s="50"/>
    </row>
    <row r="11" spans="2:22" x14ac:dyDescent="0.35">
      <c r="B11" s="75" t="s">
        <v>92</v>
      </c>
      <c r="C11" s="31" t="s">
        <v>15</v>
      </c>
      <c r="D11" s="32">
        <v>8.892931321999999</v>
      </c>
      <c r="E11" s="32">
        <v>0</v>
      </c>
      <c r="F11" s="33">
        <f t="shared" si="0"/>
        <v>-1</v>
      </c>
      <c r="G11" s="51"/>
      <c r="H11" s="32">
        <v>8.892931321999999</v>
      </c>
      <c r="I11" s="32">
        <v>0</v>
      </c>
      <c r="J11" s="32">
        <v>0</v>
      </c>
      <c r="K11" s="76">
        <f>J11/H11-1</f>
        <v>-1</v>
      </c>
      <c r="L11" s="76">
        <f>IFERROR(J11/I11-1,0%)</f>
        <v>0</v>
      </c>
      <c r="N11" s="50"/>
      <c r="O11" s="50"/>
    </row>
    <row r="12" spans="2:22" s="6" customFormat="1" x14ac:dyDescent="0.35">
      <c r="B12" s="77" t="s">
        <v>93</v>
      </c>
      <c r="C12" s="77" t="s">
        <v>15</v>
      </c>
      <c r="D12" s="78">
        <f>SUM(D6:D11)</f>
        <v>1507.581317552738</v>
      </c>
      <c r="E12" s="78">
        <f>SUM(E6:E11)</f>
        <v>2396.1030579308631</v>
      </c>
      <c r="F12" s="79">
        <f t="shared" si="0"/>
        <v>0.58936903106524663</v>
      </c>
      <c r="G12" s="80"/>
      <c r="H12" s="78">
        <f>SUM(H6:H11)</f>
        <v>1507.581317552738</v>
      </c>
      <c r="I12" s="78">
        <f>SUM(I6:I11)</f>
        <v>2047.5170000000001</v>
      </c>
      <c r="J12" s="78">
        <f>SUM(J6:J11)</f>
        <v>2396.1030579308631</v>
      </c>
      <c r="K12" s="79">
        <f>J12/H12-1</f>
        <v>0.58936903106524663</v>
      </c>
      <c r="L12" s="79">
        <f>J12/I12-1</f>
        <v>0.17024818740497061</v>
      </c>
      <c r="N12" s="50"/>
      <c r="O12" s="50"/>
      <c r="R12" s="50"/>
      <c r="S12" s="50"/>
      <c r="T12" s="50"/>
      <c r="U12" s="50"/>
      <c r="V12" s="50"/>
    </row>
    <row r="13" spans="2:22" x14ac:dyDescent="0.35">
      <c r="B13" s="75"/>
      <c r="C13" s="31"/>
      <c r="D13" s="32"/>
      <c r="E13" s="32"/>
      <c r="F13" s="33"/>
      <c r="G13" s="51"/>
      <c r="H13" s="32"/>
      <c r="I13" s="32"/>
      <c r="J13" s="32"/>
      <c r="K13" s="76"/>
      <c r="L13" s="76"/>
      <c r="N13" s="50"/>
      <c r="O13" s="50"/>
    </row>
    <row r="14" spans="2:22" x14ac:dyDescent="0.35">
      <c r="B14" s="77" t="s">
        <v>94</v>
      </c>
      <c r="C14" s="16"/>
      <c r="D14" s="13"/>
      <c r="E14" s="13"/>
      <c r="F14" s="14"/>
      <c r="G14" s="14"/>
      <c r="H14" s="13"/>
      <c r="I14" s="13"/>
      <c r="J14" s="13"/>
      <c r="K14" s="14"/>
      <c r="L14" s="14"/>
      <c r="N14" s="50"/>
      <c r="O14" s="50"/>
    </row>
    <row r="15" spans="2:22" x14ac:dyDescent="0.35">
      <c r="B15" s="20" t="str">
        <f t="shared" ref="B15:B20" si="1">B6</f>
        <v>NCD</v>
      </c>
      <c r="C15" s="16" t="s">
        <v>25</v>
      </c>
      <c r="D15" s="13">
        <f t="shared" ref="D15:E20" si="2">D6/D$12</f>
        <v>0.34055535091815292</v>
      </c>
      <c r="E15" s="13">
        <f t="shared" si="2"/>
        <v>0.53809260732150954</v>
      </c>
      <c r="F15" s="13">
        <f t="shared" ref="F15:F20" si="3">E15-D15</f>
        <v>0.19753725640335662</v>
      </c>
      <c r="G15" s="14"/>
      <c r="H15" s="13">
        <f t="shared" ref="H15:J20" si="4">H6/H$12</f>
        <v>0.34055535091815292</v>
      </c>
      <c r="I15" s="13">
        <f t="shared" si="4"/>
        <v>0.55023425934925085</v>
      </c>
      <c r="J15" s="13">
        <f t="shared" si="4"/>
        <v>0.53809260732150954</v>
      </c>
      <c r="K15" s="13">
        <f t="shared" ref="K15:K20" si="5">J15-H15</f>
        <v>0.19753725640335662</v>
      </c>
      <c r="L15" s="13">
        <f t="shared" ref="L15:L20" si="6">J15-I15</f>
        <v>-1.2141652027741312E-2</v>
      </c>
      <c r="N15" s="50"/>
      <c r="O15" s="50"/>
    </row>
    <row r="16" spans="2:22" x14ac:dyDescent="0.35">
      <c r="B16" s="20" t="str">
        <f t="shared" si="1"/>
        <v>TL</v>
      </c>
      <c r="C16" s="16" t="s">
        <v>25</v>
      </c>
      <c r="D16" s="13">
        <f t="shared" si="2"/>
        <v>0.43419270185702569</v>
      </c>
      <c r="E16" s="13">
        <f t="shared" si="2"/>
        <v>0.36692723662720239</v>
      </c>
      <c r="F16" s="13">
        <f t="shared" si="3"/>
        <v>-6.7265465229823296E-2</v>
      </c>
      <c r="G16" s="14"/>
      <c r="H16" s="13">
        <f t="shared" si="4"/>
        <v>0.43419270185702569</v>
      </c>
      <c r="I16" s="13">
        <f t="shared" si="4"/>
        <v>0.27753322683035109</v>
      </c>
      <c r="J16" s="13">
        <f t="shared" si="4"/>
        <v>0.36692723662720239</v>
      </c>
      <c r="K16" s="13">
        <f t="shared" si="5"/>
        <v>-6.7265465229823296E-2</v>
      </c>
      <c r="L16" s="13">
        <f t="shared" si="6"/>
        <v>8.9394009796851304E-2</v>
      </c>
      <c r="N16" s="50"/>
      <c r="O16" s="50"/>
    </row>
    <row r="17" spans="2:15" x14ac:dyDescent="0.35">
      <c r="B17" s="20" t="str">
        <f t="shared" si="1"/>
        <v>PTC</v>
      </c>
      <c r="C17" s="16" t="s">
        <v>25</v>
      </c>
      <c r="D17" s="13">
        <f t="shared" si="2"/>
        <v>0.19915576989353406</v>
      </c>
      <c r="E17" s="13">
        <f t="shared" si="2"/>
        <v>8.2606579385556697E-2</v>
      </c>
      <c r="F17" s="13">
        <f t="shared" si="3"/>
        <v>-0.11654919050797737</v>
      </c>
      <c r="G17" s="14"/>
      <c r="H17" s="13">
        <f t="shared" si="4"/>
        <v>0.19915576989353406</v>
      </c>
      <c r="I17" s="13">
        <f t="shared" si="4"/>
        <v>0.12130888290548991</v>
      </c>
      <c r="J17" s="13">
        <f t="shared" si="4"/>
        <v>8.2606579385556697E-2</v>
      </c>
      <c r="K17" s="13">
        <f t="shared" si="5"/>
        <v>-0.11654919050797737</v>
      </c>
      <c r="L17" s="13">
        <f t="shared" si="6"/>
        <v>-3.8702303519933215E-2</v>
      </c>
      <c r="N17" s="50"/>
      <c r="O17" s="50"/>
    </row>
    <row r="18" spans="2:15" x14ac:dyDescent="0.35">
      <c r="B18" s="20" t="str">
        <f t="shared" si="1"/>
        <v>WCDL</v>
      </c>
      <c r="C18" s="16" t="s">
        <v>25</v>
      </c>
      <c r="D18" s="13">
        <f t="shared" si="2"/>
        <v>2.019737026963166E-2</v>
      </c>
      <c r="E18" s="13">
        <f t="shared" si="2"/>
        <v>6.3186501666483213E-3</v>
      </c>
      <c r="F18" s="13">
        <f t="shared" si="3"/>
        <v>-1.3878720102983338E-2</v>
      </c>
      <c r="G18" s="14"/>
      <c r="H18" s="13">
        <f t="shared" si="4"/>
        <v>2.019737026963166E-2</v>
      </c>
      <c r="I18" s="13">
        <f t="shared" si="4"/>
        <v>1.4693895093422912E-2</v>
      </c>
      <c r="J18" s="13">
        <f t="shared" si="4"/>
        <v>6.3186501666483213E-3</v>
      </c>
      <c r="K18" s="13">
        <f t="shared" si="5"/>
        <v>-1.3878720102983338E-2</v>
      </c>
      <c r="L18" s="13">
        <f t="shared" si="6"/>
        <v>-8.3752449267745915E-3</v>
      </c>
      <c r="N18" s="50"/>
      <c r="O18" s="50"/>
    </row>
    <row r="19" spans="2:15" x14ac:dyDescent="0.35">
      <c r="B19" s="20" t="str">
        <f t="shared" si="1"/>
        <v>CP</v>
      </c>
      <c r="C19" s="16" t="s">
        <v>25</v>
      </c>
      <c r="D19" s="13">
        <f t="shared" si="2"/>
        <v>0</v>
      </c>
      <c r="E19" s="13">
        <f t="shared" si="2"/>
        <v>6.0549264990832534E-3</v>
      </c>
      <c r="F19" s="13">
        <f t="shared" si="3"/>
        <v>6.0549264990832534E-3</v>
      </c>
      <c r="G19" s="14"/>
      <c r="H19" s="13">
        <f t="shared" si="4"/>
        <v>0</v>
      </c>
      <c r="I19" s="13">
        <f t="shared" si="4"/>
        <v>3.622973582148524E-2</v>
      </c>
      <c r="J19" s="13">
        <f t="shared" si="4"/>
        <v>6.0549264990832534E-3</v>
      </c>
      <c r="K19" s="13">
        <f t="shared" si="5"/>
        <v>6.0549264990832534E-3</v>
      </c>
      <c r="L19" s="13">
        <f t="shared" si="6"/>
        <v>-3.0174809322401987E-2</v>
      </c>
      <c r="N19" s="50"/>
      <c r="O19" s="50"/>
    </row>
    <row r="20" spans="2:15" x14ac:dyDescent="0.35">
      <c r="B20" s="20" t="str">
        <f t="shared" si="1"/>
        <v>Bank OD</v>
      </c>
      <c r="C20" s="16" t="s">
        <v>25</v>
      </c>
      <c r="D20" s="13">
        <f t="shared" si="2"/>
        <v>5.8988070616555035E-3</v>
      </c>
      <c r="E20" s="13">
        <f t="shared" si="2"/>
        <v>0</v>
      </c>
      <c r="F20" s="13">
        <f t="shared" si="3"/>
        <v>-5.8988070616555035E-3</v>
      </c>
      <c r="G20" s="14"/>
      <c r="H20" s="13">
        <f t="shared" si="4"/>
        <v>5.8988070616555035E-3</v>
      </c>
      <c r="I20" s="13">
        <f t="shared" si="4"/>
        <v>0</v>
      </c>
      <c r="J20" s="13">
        <f t="shared" si="4"/>
        <v>0</v>
      </c>
      <c r="K20" s="13">
        <f t="shared" si="5"/>
        <v>-5.8988070616555035E-3</v>
      </c>
      <c r="L20" s="13">
        <f t="shared" si="6"/>
        <v>0</v>
      </c>
      <c r="N20" s="50"/>
      <c r="O20" s="50"/>
    </row>
    <row r="21" spans="2:15" x14ac:dyDescent="0.35">
      <c r="N21" s="50"/>
      <c r="O21" s="50"/>
    </row>
    <row r="22" spans="2:15" x14ac:dyDescent="0.35">
      <c r="B22" s="7" t="s">
        <v>95</v>
      </c>
      <c r="C22" s="7" t="str">
        <f>'Operating metrics'!C$5</f>
        <v>Unit</v>
      </c>
      <c r="D22" s="9" t="str">
        <f>'Operating metrics'!D$5</f>
        <v>FY25</v>
      </c>
      <c r="E22" s="9" t="str">
        <f>'Operating metrics'!E$5</f>
        <v>FY26</v>
      </c>
      <c r="F22" s="9" t="s">
        <v>4</v>
      </c>
      <c r="G22" s="14"/>
      <c r="H22" s="9" t="str">
        <f>'Operating metrics'!H$5</f>
        <v>Q4FY25</v>
      </c>
      <c r="I22" s="9" t="str">
        <f>'Operating metrics'!I$5</f>
        <v>Q3FY26</v>
      </c>
      <c r="J22" s="9" t="str">
        <f>'Operating metrics'!J$5</f>
        <v>Q4FY26</v>
      </c>
      <c r="K22" s="9" t="s">
        <v>4</v>
      </c>
      <c r="L22" s="9" t="s">
        <v>8</v>
      </c>
      <c r="N22" s="50"/>
      <c r="O22" s="50"/>
    </row>
    <row r="23" spans="2:15" x14ac:dyDescent="0.35">
      <c r="B23" s="11" t="s">
        <v>96</v>
      </c>
      <c r="C23" s="16" t="s">
        <v>25</v>
      </c>
      <c r="D23" s="21">
        <v>0.25180000000000002</v>
      </c>
      <c r="E23" s="21">
        <v>0.25279999999999997</v>
      </c>
      <c r="F23" s="21">
        <f>E23-D23</f>
        <v>9.9999999999994538E-4</v>
      </c>
      <c r="G23" s="14"/>
      <c r="H23" s="21">
        <v>0.25180000000000002</v>
      </c>
      <c r="I23" s="21">
        <v>0.26682972724037601</v>
      </c>
      <c r="J23" s="21">
        <v>0.25279999999999997</v>
      </c>
      <c r="K23" s="21">
        <f>J23-H23</f>
        <v>9.9999999999994538E-4</v>
      </c>
      <c r="L23" s="21">
        <f>J23-I23</f>
        <v>-1.4029727240376044E-2</v>
      </c>
      <c r="N23" s="50"/>
      <c r="O23" s="50"/>
    </row>
    <row r="24" spans="2:15" x14ac:dyDescent="0.35">
      <c r="B24" s="16" t="s">
        <v>97</v>
      </c>
      <c r="C24" s="16" t="s">
        <v>25</v>
      </c>
      <c r="D24" s="21">
        <v>0.25180000000000002</v>
      </c>
      <c r="E24" s="21">
        <v>0.24399999999999999</v>
      </c>
      <c r="F24" s="21">
        <f>E24-D24</f>
        <v>-7.8000000000000291E-3</v>
      </c>
      <c r="G24" s="14"/>
      <c r="H24" s="21">
        <v>0.25180000000000002</v>
      </c>
      <c r="I24" s="21">
        <v>0.25927325903043391</v>
      </c>
      <c r="J24" s="21">
        <v>0.24399999999999999</v>
      </c>
      <c r="K24" s="21">
        <f>J24-H24</f>
        <v>-7.8000000000000291E-3</v>
      </c>
      <c r="L24" s="21">
        <f>J24-I24</f>
        <v>-1.5273259030433917E-2</v>
      </c>
      <c r="N24" s="50"/>
      <c r="O24" s="50"/>
    </row>
    <row r="25" spans="2:15" x14ac:dyDescent="0.35">
      <c r="B25" s="16" t="s">
        <v>98</v>
      </c>
      <c r="C25" s="16" t="s">
        <v>25</v>
      </c>
      <c r="D25" s="21">
        <v>0</v>
      </c>
      <c r="E25" s="21">
        <v>8.8000000000000005E-3</v>
      </c>
      <c r="F25" s="21">
        <f>E25-D25</f>
        <v>8.8000000000000005E-3</v>
      </c>
      <c r="G25" s="14"/>
      <c r="H25" s="21">
        <v>0</v>
      </c>
      <c r="I25" s="21">
        <v>7.5564682099420744E-3</v>
      </c>
      <c r="J25" s="21">
        <v>8.8000000000000005E-3</v>
      </c>
      <c r="K25" s="21">
        <f>J25-H25</f>
        <v>8.8000000000000005E-3</v>
      </c>
      <c r="L25" s="21">
        <f>J25-I25</f>
        <v>1.2435317900579262E-3</v>
      </c>
      <c r="N25" s="50"/>
      <c r="O25" s="50"/>
    </row>
    <row r="26" spans="2:15" x14ac:dyDescent="0.35">
      <c r="B26" s="81" t="s">
        <v>99</v>
      </c>
      <c r="C26" s="82"/>
      <c r="D26" s="83"/>
      <c r="E26" s="84"/>
      <c r="F26" s="83"/>
      <c r="G26" s="27"/>
      <c r="H26" s="83"/>
      <c r="I26" s="83"/>
      <c r="J26" s="83"/>
      <c r="K26" s="83"/>
      <c r="L26" s="83"/>
      <c r="N26" s="50"/>
      <c r="O26" s="50"/>
    </row>
    <row r="28" spans="2:15" x14ac:dyDescent="0.35">
      <c r="B28" s="7" t="s">
        <v>100</v>
      </c>
      <c r="C28" s="7" t="str">
        <f>'Operating metrics'!C$5</f>
        <v>Unit</v>
      </c>
      <c r="D28" s="9" t="str">
        <f>'Operating metrics'!D$5</f>
        <v>FY25</v>
      </c>
      <c r="E28" s="9" t="str">
        <f>'Operating metrics'!E$5</f>
        <v>FY26</v>
      </c>
      <c r="F28" s="9"/>
      <c r="G28" s="14"/>
      <c r="H28" s="9" t="str">
        <f>'Operating metrics'!H$5</f>
        <v>Q4FY25</v>
      </c>
      <c r="I28" s="9" t="str">
        <f>'Operating metrics'!I$5</f>
        <v>Q3FY26</v>
      </c>
      <c r="J28" s="9" t="str">
        <f>'Operating metrics'!J$5</f>
        <v>Q4FY26</v>
      </c>
      <c r="K28" s="9"/>
      <c r="L28" s="9"/>
    </row>
    <row r="29" spans="2:15" x14ac:dyDescent="0.35">
      <c r="B29" s="16" t="s">
        <v>101</v>
      </c>
      <c r="C29" s="16"/>
      <c r="D29" s="64" t="s">
        <v>102</v>
      </c>
      <c r="E29" s="64" t="s">
        <v>103</v>
      </c>
      <c r="F29" s="14"/>
      <c r="G29" s="14"/>
      <c r="H29" s="64" t="s">
        <v>102</v>
      </c>
      <c r="I29" s="64" t="s">
        <v>102</v>
      </c>
      <c r="J29" s="64" t="s">
        <v>103</v>
      </c>
      <c r="K29" s="14"/>
      <c r="L29" s="14"/>
    </row>
    <row r="30" spans="2:15" x14ac:dyDescent="0.35">
      <c r="B30" s="16" t="s">
        <v>104</v>
      </c>
      <c r="C30" s="16"/>
      <c r="D30" s="14"/>
      <c r="E30" s="64" t="s">
        <v>103</v>
      </c>
      <c r="F30" s="14"/>
      <c r="G30" s="14"/>
      <c r="H30" s="14"/>
      <c r="I30" s="14" t="s">
        <v>103</v>
      </c>
      <c r="J30" s="64" t="s">
        <v>103</v>
      </c>
      <c r="K30" s="14"/>
      <c r="L30" s="14"/>
    </row>
    <row r="31" spans="2:15" x14ac:dyDescent="0.35">
      <c r="B31" s="16" t="s">
        <v>105</v>
      </c>
      <c r="C31" s="16"/>
      <c r="D31" s="64" t="s">
        <v>103</v>
      </c>
      <c r="E31" s="64" t="s">
        <v>103</v>
      </c>
      <c r="F31" s="14"/>
      <c r="G31" s="14"/>
      <c r="H31" s="64" t="s">
        <v>103</v>
      </c>
      <c r="I31" s="14" t="s">
        <v>103</v>
      </c>
      <c r="J31" s="64" t="s">
        <v>103</v>
      </c>
      <c r="K31" s="14"/>
      <c r="L31" s="14"/>
    </row>
    <row r="33" spans="2:15" x14ac:dyDescent="0.35">
      <c r="B33" s="69" t="s">
        <v>106</v>
      </c>
      <c r="C33" s="69" t="str">
        <f>'Operating metrics'!C$5</f>
        <v>Unit</v>
      </c>
      <c r="D33" s="70" t="str">
        <f>'Operating metrics'!D$5</f>
        <v>FY25</v>
      </c>
      <c r="E33" s="70" t="str">
        <f>'Operating metrics'!E$5</f>
        <v>FY26</v>
      </c>
      <c r="F33" s="9" t="s">
        <v>4</v>
      </c>
      <c r="G33" s="51"/>
      <c r="H33" s="70" t="str">
        <f>'Operating metrics'!H$5</f>
        <v>Q4FY25</v>
      </c>
      <c r="I33" s="70" t="str">
        <f>'Operating metrics'!I$5</f>
        <v>Q3FY26</v>
      </c>
      <c r="J33" s="70" t="str">
        <f>'Operating metrics'!J$5</f>
        <v>Q4FY26</v>
      </c>
      <c r="K33" s="9" t="s">
        <v>4</v>
      </c>
      <c r="L33" s="9" t="s">
        <v>8</v>
      </c>
    </row>
    <row r="34" spans="2:15" x14ac:dyDescent="0.35">
      <c r="B34" s="71" t="s">
        <v>107</v>
      </c>
      <c r="C34" s="41" t="s">
        <v>15</v>
      </c>
      <c r="D34" s="56">
        <v>1018.0037106059999</v>
      </c>
      <c r="E34" s="56">
        <v>2266.39</v>
      </c>
      <c r="F34" s="72">
        <f>IFERROR(E34/D34-1,100%)</f>
        <v>1.2263081915986902</v>
      </c>
      <c r="G34" s="42"/>
      <c r="H34" s="56">
        <v>1018.0037106059999</v>
      </c>
      <c r="I34" s="56">
        <v>1916.193</v>
      </c>
      <c r="J34" s="56">
        <v>2266.39</v>
      </c>
      <c r="K34" s="73">
        <f>J34/H34-1</f>
        <v>1.2263081915986902</v>
      </c>
      <c r="L34" s="73">
        <f>J34/I34-1</f>
        <v>0.18275664298951089</v>
      </c>
      <c r="N34" s="50"/>
      <c r="O34" s="50"/>
    </row>
    <row r="35" spans="2:15" x14ac:dyDescent="0.35">
      <c r="B35" s="23" t="s">
        <v>108</v>
      </c>
      <c r="C35" s="16" t="s">
        <v>15</v>
      </c>
      <c r="D35" s="17">
        <v>583.75651873499999</v>
      </c>
      <c r="E35" s="17">
        <v>1221.83</v>
      </c>
      <c r="F35" s="13">
        <f>IFERROR(E35/D35-1,100%)</f>
        <v>1.0930472907569491</v>
      </c>
      <c r="G35" s="14"/>
      <c r="H35" s="17">
        <v>583.75651873499999</v>
      </c>
      <c r="I35" s="17">
        <v>950.81000000000006</v>
      </c>
      <c r="J35" s="17">
        <v>1221.83</v>
      </c>
      <c r="K35" s="74">
        <f>J35/H35-1</f>
        <v>1.0930472907569491</v>
      </c>
      <c r="L35" s="74">
        <f>J35/I35-1</f>
        <v>0.28504117541885332</v>
      </c>
      <c r="N35" s="50"/>
      <c r="O35" s="50"/>
    </row>
    <row r="36" spans="2:15" x14ac:dyDescent="0.35">
      <c r="B36" s="23" t="s">
        <v>109</v>
      </c>
      <c r="C36" s="16" t="s">
        <v>15</v>
      </c>
      <c r="D36" s="17">
        <v>10.319301810000001</v>
      </c>
      <c r="E36" s="17">
        <v>21.963200000000001</v>
      </c>
      <c r="F36" s="13">
        <f>IFERROR(E36/D36-1,100%)</f>
        <v>1.1283610465502996</v>
      </c>
      <c r="G36" s="14"/>
      <c r="H36" s="17">
        <v>10.319301810000001</v>
      </c>
      <c r="I36" s="17">
        <v>43.617000000000004</v>
      </c>
      <c r="J36" s="17">
        <v>21.963200000000001</v>
      </c>
      <c r="K36" s="74">
        <f>J36/H36-1</f>
        <v>1.1283610465502996</v>
      </c>
      <c r="L36" s="74">
        <f>J36/I36-1</f>
        <v>-0.49645321778205753</v>
      </c>
      <c r="N36" s="50"/>
      <c r="O36" s="50"/>
    </row>
    <row r="37" spans="2:15" s="6" customFormat="1" x14ac:dyDescent="0.35">
      <c r="B37" s="77" t="s">
        <v>93</v>
      </c>
      <c r="C37" s="77" t="s">
        <v>15</v>
      </c>
      <c r="D37" s="78">
        <f>SUM(D34:D36)</f>
        <v>1612.0795311510001</v>
      </c>
      <c r="E37" s="78">
        <f>SUM(E34:E36)</f>
        <v>3510.1831999999999</v>
      </c>
      <c r="F37" s="79">
        <f>IFERROR(E37/D37-1,100%)</f>
        <v>1.1774255749614184</v>
      </c>
      <c r="G37" s="80"/>
      <c r="H37" s="78">
        <f>SUM(H34:H36)</f>
        <v>1612.0795311510001</v>
      </c>
      <c r="I37" s="78">
        <f>SUM(I34:I36)</f>
        <v>2910.6200000000003</v>
      </c>
      <c r="J37" s="78">
        <f>SUM(J34:J36)</f>
        <v>3510.1831999999999</v>
      </c>
      <c r="K37" s="79">
        <f>J37/H37-1</f>
        <v>1.1774255749614184</v>
      </c>
      <c r="L37" s="79">
        <f>J37/I37-1</f>
        <v>0.20599157567803417</v>
      </c>
      <c r="N37" s="50"/>
      <c r="O37" s="5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FCAA-5E6A-450B-B6AC-4FB2A37E1714}">
  <dimension ref="B5:R67"/>
  <sheetViews>
    <sheetView showGridLines="0" topLeftCell="A38" zoomScale="70" zoomScaleNormal="70" workbookViewId="0"/>
  </sheetViews>
  <sheetFormatPr defaultRowHeight="14.5" x14ac:dyDescent="0.35"/>
  <cols>
    <col min="1" max="1" width="1.453125" customWidth="1"/>
    <col min="2" max="2" width="43.6328125" customWidth="1"/>
    <col min="3" max="3" width="10.90625" customWidth="1"/>
    <col min="4" max="5" width="16.36328125" customWidth="1"/>
    <col min="6" max="6" width="12.7265625" customWidth="1"/>
    <col min="7" max="7" width="2.1796875" customWidth="1"/>
    <col min="8" max="10" width="14.54296875" customWidth="1"/>
    <col min="11" max="12" width="12.7265625" customWidth="1"/>
  </cols>
  <sheetData>
    <row r="5" spans="2:16" x14ac:dyDescent="0.35">
      <c r="B5" s="7" t="s">
        <v>110</v>
      </c>
      <c r="C5" s="7" t="str">
        <f>'Operating metrics'!C$5</f>
        <v>Unit</v>
      </c>
      <c r="D5" s="9" t="str">
        <f>'Operating metrics'!D$5</f>
        <v>FY25</v>
      </c>
      <c r="E5" s="9" t="str">
        <f>'Operating metrics'!E$5</f>
        <v>FY26</v>
      </c>
      <c r="F5" s="9" t="s">
        <v>4</v>
      </c>
      <c r="G5" s="14"/>
      <c r="H5" s="9" t="str">
        <f>'Operating metrics'!H$5</f>
        <v>Q4FY25</v>
      </c>
      <c r="I5" s="9" t="str">
        <f>'Operating metrics'!I$5</f>
        <v>Q3FY26</v>
      </c>
      <c r="J5" s="9" t="str">
        <f>'Operating metrics'!J$5</f>
        <v>Q4FY26</v>
      </c>
      <c r="K5" s="9" t="str">
        <f>'Operating metrics'!K$5</f>
        <v>YoY Δ</v>
      </c>
      <c r="L5" s="9" t="str">
        <f>'Operating metrics'!L$5</f>
        <v>QoQ Δ</v>
      </c>
    </row>
    <row r="6" spans="2:16" s="6" customFormat="1" x14ac:dyDescent="0.35">
      <c r="B6" s="18" t="s">
        <v>111</v>
      </c>
      <c r="C6" s="18"/>
      <c r="D6" s="19"/>
      <c r="E6" s="19"/>
      <c r="F6" s="19"/>
      <c r="G6" s="19"/>
      <c r="H6" s="19"/>
      <c r="I6" s="19"/>
      <c r="J6" s="19"/>
      <c r="K6" s="19"/>
      <c r="L6" s="19"/>
    </row>
    <row r="7" spans="2:16" x14ac:dyDescent="0.35">
      <c r="B7" s="23" t="s">
        <v>112</v>
      </c>
      <c r="C7" s="16" t="s">
        <v>15</v>
      </c>
      <c r="D7" s="17">
        <v>4011.1240000000007</v>
      </c>
      <c r="E7" s="17">
        <v>6548.3548000000001</v>
      </c>
      <c r="F7" s="13">
        <f>E7/D7-1</f>
        <v>0.63254858239236667</v>
      </c>
      <c r="G7" s="14"/>
      <c r="H7" s="17">
        <v>4011.1240000000007</v>
      </c>
      <c r="I7" s="17">
        <v>5612.2849999999999</v>
      </c>
      <c r="J7" s="17">
        <v>6548.3548000000001</v>
      </c>
      <c r="K7" s="13">
        <f>J7/H7-1</f>
        <v>0.63254858239236667</v>
      </c>
      <c r="L7" s="13">
        <f>J7/I7-1</f>
        <v>0.16678942712282074</v>
      </c>
      <c r="O7" s="50"/>
      <c r="P7" s="50"/>
    </row>
    <row r="8" spans="2:16" x14ac:dyDescent="0.35">
      <c r="B8" s="23" t="s">
        <v>113</v>
      </c>
      <c r="C8" s="16" t="s">
        <v>15</v>
      </c>
      <c r="D8" s="17">
        <v>75.513999999999996</v>
      </c>
      <c r="E8" s="17">
        <v>518.08420000000001</v>
      </c>
      <c r="F8" s="13">
        <f>E8/D8-1</f>
        <v>5.860770188309453</v>
      </c>
      <c r="G8" s="14"/>
      <c r="H8" s="17">
        <v>75.513999999999996</v>
      </c>
      <c r="I8" s="17">
        <v>343.46799999999996</v>
      </c>
      <c r="J8" s="17">
        <v>518.08420000000001</v>
      </c>
      <c r="K8" s="13">
        <f>J8/H8-1</f>
        <v>5.860770188309453</v>
      </c>
      <c r="L8" s="13">
        <f>J8/I8-1</f>
        <v>0.50839146587163886</v>
      </c>
      <c r="O8" s="50"/>
      <c r="P8" s="50"/>
    </row>
    <row r="9" spans="2:16" x14ac:dyDescent="0.35">
      <c r="B9" s="23" t="s">
        <v>114</v>
      </c>
      <c r="C9" s="11" t="s">
        <v>25</v>
      </c>
      <c r="D9" s="13">
        <f>D7/'Operating metrics'!D$14</f>
        <v>0.98152173008717691</v>
      </c>
      <c r="E9" s="13">
        <f>E7/'Operating metrics'!E$14</f>
        <v>0.92668383608773808</v>
      </c>
      <c r="F9" s="13">
        <f t="shared" ref="F9:F10" si="0">E9-D9</f>
        <v>-5.4837893999438836E-2</v>
      </c>
      <c r="G9" s="14"/>
      <c r="H9" s="13">
        <f>H7/'Operating metrics'!H$14</f>
        <v>0.98152173008717691</v>
      </c>
      <c r="I9" s="13">
        <f>I7/'Operating metrics'!I$14</f>
        <v>0.94233009340957696</v>
      </c>
      <c r="J9" s="13">
        <f>J7/'Operating metrics'!J$14</f>
        <v>0.92668383608773808</v>
      </c>
      <c r="K9" s="13">
        <f>J9-H9</f>
        <v>-5.4837893999438836E-2</v>
      </c>
      <c r="L9" s="13">
        <f t="shared" ref="L9:L10" si="1">J9-I9</f>
        <v>-1.5646257321838886E-2</v>
      </c>
      <c r="O9" s="50"/>
      <c r="P9" s="50"/>
    </row>
    <row r="10" spans="2:16" x14ac:dyDescent="0.35">
      <c r="B10" s="23" t="s">
        <v>115</v>
      </c>
      <c r="C10" s="11" t="s">
        <v>25</v>
      </c>
      <c r="D10" s="13">
        <f>D8/'Operating metrics'!D$14</f>
        <v>1.8478269912823204E-2</v>
      </c>
      <c r="E10" s="13">
        <f>E8/'Operating metrics'!E$14</f>
        <v>7.3316163912261895E-2</v>
      </c>
      <c r="F10" s="13">
        <f t="shared" si="0"/>
        <v>5.483789399943869E-2</v>
      </c>
      <c r="G10" s="14"/>
      <c r="H10" s="13">
        <f>H8/'Operating metrics'!H$14</f>
        <v>1.8478269912823204E-2</v>
      </c>
      <c r="I10" s="13">
        <f>I8/'Operating metrics'!I$14</f>
        <v>5.7669956626080203E-2</v>
      </c>
      <c r="J10" s="13">
        <f>J8/'Operating metrics'!J$14</f>
        <v>7.3316163912261895E-2</v>
      </c>
      <c r="K10" s="13">
        <f>J10-H10</f>
        <v>5.483789399943869E-2</v>
      </c>
      <c r="L10" s="13">
        <f t="shared" si="1"/>
        <v>1.5646207286181692E-2</v>
      </c>
      <c r="O10" s="50"/>
      <c r="P10" s="50"/>
    </row>
    <row r="11" spans="2:16" s="6" customFormat="1" x14ac:dyDescent="0.35">
      <c r="B11" s="18" t="s">
        <v>116</v>
      </c>
      <c r="C11" s="18"/>
      <c r="D11" s="19"/>
      <c r="E11" s="59"/>
      <c r="F11" s="19"/>
      <c r="G11" s="19"/>
      <c r="H11" s="19"/>
      <c r="I11" s="19"/>
      <c r="J11" s="19"/>
      <c r="K11" s="19"/>
      <c r="L11" s="19"/>
      <c r="O11" s="50"/>
      <c r="P11" s="50"/>
    </row>
    <row r="12" spans="2:16" x14ac:dyDescent="0.35">
      <c r="B12" s="23" t="s">
        <v>117</v>
      </c>
      <c r="C12" s="16" t="s">
        <v>15</v>
      </c>
      <c r="D12" s="17">
        <v>2474.558</v>
      </c>
      <c r="E12" s="17">
        <v>3556.26</v>
      </c>
      <c r="F12" s="13">
        <f>E12/D12-1</f>
        <v>0.43712937825664233</v>
      </c>
      <c r="G12" s="14"/>
      <c r="H12" s="17">
        <v>2474.558</v>
      </c>
      <c r="I12" s="17">
        <v>3045.1327020000003</v>
      </c>
      <c r="J12" s="17">
        <v>3556.26</v>
      </c>
      <c r="K12" s="13">
        <f>J12/H12-1</f>
        <v>0.43712937825664233</v>
      </c>
      <c r="L12" s="13">
        <f>J12/I12-1</f>
        <v>0.16785058255894691</v>
      </c>
      <c r="O12" s="50"/>
      <c r="P12" s="50"/>
    </row>
    <row r="13" spans="2:16" x14ac:dyDescent="0.35">
      <c r="B13" s="23" t="s">
        <v>118</v>
      </c>
      <c r="C13" s="16" t="s">
        <v>15</v>
      </c>
      <c r="D13" s="17">
        <v>1612.08</v>
      </c>
      <c r="E13" s="17">
        <v>3510.1790000000001</v>
      </c>
      <c r="F13" s="13">
        <f>E13/D13-1</f>
        <v>1.1774223363604785</v>
      </c>
      <c r="G13" s="14"/>
      <c r="H13" s="17">
        <v>1612.08</v>
      </c>
      <c r="I13" s="17">
        <v>2910.6200000000003</v>
      </c>
      <c r="J13" s="17">
        <v>3510.1790000000001</v>
      </c>
      <c r="K13" s="13">
        <f>J13/H13-1</f>
        <v>1.1774223363604785</v>
      </c>
      <c r="L13" s="13">
        <f>J13/I13-1</f>
        <v>0.20599013268650657</v>
      </c>
      <c r="O13" s="50"/>
      <c r="P13" s="50"/>
    </row>
    <row r="14" spans="2:16" x14ac:dyDescent="0.35">
      <c r="B14" s="23" t="s">
        <v>119</v>
      </c>
      <c r="C14" s="11" t="s">
        <v>25</v>
      </c>
      <c r="D14" s="13">
        <f>D12/'Operating metrics'!D$14</f>
        <v>0.6055241496800059</v>
      </c>
      <c r="E14" s="13">
        <f>E12/'Operating metrics'!E$14</f>
        <v>0.50326055315838714</v>
      </c>
      <c r="F14" s="13">
        <f t="shared" ref="F14:F15" si="2">E14-D14</f>
        <v>-0.10226359652161876</v>
      </c>
      <c r="G14" s="14"/>
      <c r="H14" s="13">
        <f>H12/'Operating metrics'!H$14</f>
        <v>0.6055241496800059</v>
      </c>
      <c r="I14" s="13">
        <f>I12/'Operating metrics'!I$14</f>
        <v>0.51129267019052271</v>
      </c>
      <c r="J14" s="13">
        <f>J12/'Operating metrics'!J$14</f>
        <v>0.50326055315838714</v>
      </c>
      <c r="K14" s="13">
        <f>J14-H14</f>
        <v>-0.10226359652161876</v>
      </c>
      <c r="L14" s="13">
        <f t="shared" ref="L14:L15" si="3">J14-I14</f>
        <v>-8.0321170321355773E-3</v>
      </c>
      <c r="O14" s="50"/>
      <c r="P14" s="50"/>
    </row>
    <row r="15" spans="2:16" x14ac:dyDescent="0.35">
      <c r="B15" s="23" t="s">
        <v>120</v>
      </c>
      <c r="C15" s="11" t="s">
        <v>25</v>
      </c>
      <c r="D15" s="13">
        <f>D13/'Operating metrics'!D$14</f>
        <v>0.39447585031999405</v>
      </c>
      <c r="E15" s="13">
        <f>E13/'Operating metrics'!E$14</f>
        <v>0.49673944684161286</v>
      </c>
      <c r="F15" s="13">
        <f t="shared" si="2"/>
        <v>0.10226359652161882</v>
      </c>
      <c r="G15" s="14"/>
      <c r="H15" s="13">
        <f>H13/'Operating metrics'!H$14</f>
        <v>0.39447585031999405</v>
      </c>
      <c r="I15" s="13">
        <f>I13/'Operating metrics'!I$14</f>
        <v>0.48870732980947745</v>
      </c>
      <c r="J15" s="13">
        <f>J13/'Operating metrics'!J$14</f>
        <v>0.49673944684161286</v>
      </c>
      <c r="K15" s="13">
        <f>J15-H15</f>
        <v>0.10226359652161882</v>
      </c>
      <c r="L15" s="13">
        <f t="shared" si="3"/>
        <v>8.0321170321354107E-3</v>
      </c>
      <c r="O15" s="50"/>
      <c r="P15" s="50"/>
    </row>
    <row r="16" spans="2:16" s="6" customFormat="1" x14ac:dyDescent="0.35">
      <c r="B16" s="18" t="s">
        <v>121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O16" s="50"/>
      <c r="P16" s="50"/>
    </row>
    <row r="17" spans="2:16" x14ac:dyDescent="0.35">
      <c r="B17" s="23" t="s">
        <v>122</v>
      </c>
      <c r="C17" s="16" t="s">
        <v>15</v>
      </c>
      <c r="D17" s="17">
        <v>1091.057</v>
      </c>
      <c r="E17" s="17">
        <v>3569.07</v>
      </c>
      <c r="F17" s="13">
        <f>E17/D17-1</f>
        <v>2.2712039792604788</v>
      </c>
      <c r="G17" s="14"/>
      <c r="H17" s="17">
        <v>1091.057</v>
      </c>
      <c r="I17" s="17">
        <v>2940.7370000000001</v>
      </c>
      <c r="J17" s="17">
        <v>3569.07</v>
      </c>
      <c r="K17" s="13">
        <f>J17/H17-1</f>
        <v>2.2712039792604788</v>
      </c>
      <c r="L17" s="13">
        <f>J17/I17-1</f>
        <v>0.21366514584609231</v>
      </c>
      <c r="O17" s="50"/>
      <c r="P17" s="50"/>
    </row>
    <row r="18" spans="2:16" x14ac:dyDescent="0.35">
      <c r="B18" s="23" t="s">
        <v>123</v>
      </c>
      <c r="C18" s="16" t="s">
        <v>15</v>
      </c>
      <c r="D18" s="17">
        <v>2995.5810000000006</v>
      </c>
      <c r="E18" s="17">
        <v>3497.37</v>
      </c>
      <c r="F18" s="13">
        <f>E18/D18-1</f>
        <v>0.16750974184974443</v>
      </c>
      <c r="G18" s="14"/>
      <c r="H18" s="17">
        <v>2995.5810000000006</v>
      </c>
      <c r="I18" s="17">
        <v>3015.0160000000001</v>
      </c>
      <c r="J18" s="17">
        <v>3497.37</v>
      </c>
      <c r="K18" s="13">
        <f>J18/H18-1</f>
        <v>0.16750974184974443</v>
      </c>
      <c r="L18" s="13">
        <f>J18/I18-1</f>
        <v>0.15998389394948487</v>
      </c>
      <c r="O18" s="50"/>
      <c r="P18" s="50"/>
    </row>
    <row r="19" spans="2:16" x14ac:dyDescent="0.35">
      <c r="B19" s="20" t="s">
        <v>124</v>
      </c>
      <c r="C19" s="16" t="s">
        <v>25</v>
      </c>
      <c r="D19" s="13">
        <f>D18/SUM(D17:D18)</f>
        <v>0.73301843716032589</v>
      </c>
      <c r="E19" s="13">
        <f>E18/SUM(E17:E18)</f>
        <v>0.49492672406473409</v>
      </c>
      <c r="F19" s="13">
        <f t="shared" ref="F19" si="4">E19-D19</f>
        <v>-0.23809171309559179</v>
      </c>
      <c r="G19" s="14"/>
      <c r="H19" s="13">
        <f>H18/SUM(H17:H18)</f>
        <v>0.73301843716032589</v>
      </c>
      <c r="I19" s="13">
        <f>I18/SUM(I17:I18)</f>
        <v>0.50623590333581658</v>
      </c>
      <c r="J19" s="13">
        <f>J18/SUM(J17:J18)</f>
        <v>0.49492672406473409</v>
      </c>
      <c r="K19" s="13">
        <f>J19-H19</f>
        <v>-0.23809171309559179</v>
      </c>
      <c r="L19" s="13">
        <f>J19-I19</f>
        <v>-1.1309179271082492E-2</v>
      </c>
      <c r="O19" s="50"/>
      <c r="P19" s="50"/>
    </row>
    <row r="20" spans="2:16" s="6" customFormat="1" x14ac:dyDescent="0.35">
      <c r="B20" s="18" t="s">
        <v>125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O20" s="50"/>
      <c r="P20" s="50"/>
    </row>
    <row r="21" spans="2:16" x14ac:dyDescent="0.35">
      <c r="B21" s="20" t="s">
        <v>126</v>
      </c>
      <c r="C21" s="16" t="s">
        <v>15</v>
      </c>
      <c r="D21" s="17">
        <v>1344.88</v>
      </c>
      <c r="E21" s="17">
        <v>2529.9699999999998</v>
      </c>
      <c r="F21" s="13">
        <f>E21/D21-1</f>
        <v>0.88118642555469595</v>
      </c>
      <c r="G21" s="14"/>
      <c r="H21" s="17">
        <v>1344.88</v>
      </c>
      <c r="I21" s="17">
        <v>2084.3000000000002</v>
      </c>
      <c r="J21" s="17">
        <v>2529.9699999999998</v>
      </c>
      <c r="K21" s="13">
        <f>J21/H21-1</f>
        <v>0.88118642555469595</v>
      </c>
      <c r="L21" s="13">
        <f>J21/I21-1</f>
        <v>0.21382238641270424</v>
      </c>
      <c r="O21" s="50"/>
      <c r="P21" s="50"/>
    </row>
    <row r="22" spans="2:16" x14ac:dyDescent="0.35">
      <c r="B22" s="20" t="s">
        <v>127</v>
      </c>
      <c r="C22" s="16" t="s">
        <v>15</v>
      </c>
      <c r="D22" s="17">
        <v>1188.1600000000001</v>
      </c>
      <c r="E22" s="17">
        <v>1816.99183274701</v>
      </c>
      <c r="F22" s="13">
        <f>E22/D22-1</f>
        <v>0.52924844528263026</v>
      </c>
      <c r="G22" s="14"/>
      <c r="H22" s="17">
        <v>1188.1600000000001</v>
      </c>
      <c r="I22" s="17">
        <v>1576.76</v>
      </c>
      <c r="J22" s="17">
        <v>1816.99183274701</v>
      </c>
      <c r="K22" s="13">
        <f>J22/H22-1</f>
        <v>0.52924844528263026</v>
      </c>
      <c r="L22" s="13">
        <f>J22/I22-1</f>
        <v>0.15235789387542176</v>
      </c>
      <c r="O22" s="50"/>
      <c r="P22" s="50"/>
    </row>
    <row r="23" spans="2:16" x14ac:dyDescent="0.35">
      <c r="B23" s="20" t="s">
        <v>128</v>
      </c>
      <c r="C23" s="16" t="s">
        <v>15</v>
      </c>
      <c r="D23" s="17">
        <v>785.01</v>
      </c>
      <c r="E23" s="17">
        <v>1530.09</v>
      </c>
      <c r="F23" s="13">
        <f>E23/D23-1</f>
        <v>0.94913440593113463</v>
      </c>
      <c r="G23" s="14"/>
      <c r="H23" s="17">
        <v>785.01</v>
      </c>
      <c r="I23" s="17">
        <v>1193.27</v>
      </c>
      <c r="J23" s="17">
        <v>1530.09</v>
      </c>
      <c r="K23" s="13">
        <f>J23/H23-1</f>
        <v>0.94913440593113463</v>
      </c>
      <c r="L23" s="13">
        <f>J23/I23-1</f>
        <v>0.28226637726583248</v>
      </c>
      <c r="O23" s="50"/>
      <c r="P23" s="50"/>
    </row>
    <row r="24" spans="2:16" x14ac:dyDescent="0.35">
      <c r="B24" s="20" t="s">
        <v>129</v>
      </c>
      <c r="C24" s="16" t="s">
        <v>15</v>
      </c>
      <c r="D24" s="17">
        <v>548.54999999999995</v>
      </c>
      <c r="E24" s="17">
        <v>955.73045755799399</v>
      </c>
      <c r="F24" s="13">
        <f>E24/D24-1</f>
        <v>0.74228503793272083</v>
      </c>
      <c r="G24" s="14"/>
      <c r="H24" s="17">
        <v>548.54999999999995</v>
      </c>
      <c r="I24" s="17">
        <v>786.81</v>
      </c>
      <c r="J24" s="17">
        <v>955.73045755799399</v>
      </c>
      <c r="K24" s="13">
        <f>J24/H24-1</f>
        <v>0.74228503793272083</v>
      </c>
      <c r="L24" s="13">
        <f>J24/I24-1</f>
        <v>0.21469027790444195</v>
      </c>
      <c r="O24" s="50"/>
      <c r="P24" s="50"/>
    </row>
    <row r="25" spans="2:16" x14ac:dyDescent="0.35">
      <c r="B25" s="20" t="s">
        <v>130</v>
      </c>
      <c r="C25" s="16" t="s">
        <v>15</v>
      </c>
      <c r="D25" s="17">
        <v>220.04</v>
      </c>
      <c r="E25" s="17">
        <v>233.65345167700102</v>
      </c>
      <c r="F25" s="13">
        <f>E25/D25-1</f>
        <v>6.1868077063265803E-2</v>
      </c>
      <c r="G25" s="14"/>
      <c r="H25" s="17">
        <v>220.04</v>
      </c>
      <c r="I25" s="17">
        <v>314.61</v>
      </c>
      <c r="J25" s="17">
        <v>233.65345167700102</v>
      </c>
      <c r="K25" s="13">
        <f>J25/H25-1</f>
        <v>6.1868077063265803E-2</v>
      </c>
      <c r="L25" s="13">
        <f>J25/I25-1</f>
        <v>-0.25732350631893131</v>
      </c>
      <c r="O25" s="50"/>
      <c r="P25" s="50"/>
    </row>
    <row r="26" spans="2:16" s="6" customFormat="1" x14ac:dyDescent="0.35">
      <c r="B26" s="20" t="str">
        <f>B21&amp;" %"</f>
        <v>South(1) %</v>
      </c>
      <c r="C26" s="11" t="s">
        <v>25</v>
      </c>
      <c r="D26" s="13">
        <f>D21/'Operating metrics'!D$14</f>
        <v>0.32909203115127889</v>
      </c>
      <c r="E26" s="13">
        <f>E21/'Operating metrics'!E$14</f>
        <v>0.35802615716345954</v>
      </c>
      <c r="F26" s="13">
        <f t="shared" ref="F26:F30" si="5">E26-D26</f>
        <v>2.893412601218065E-2</v>
      </c>
      <c r="G26" s="14"/>
      <c r="H26" s="13">
        <f>H21/'Operating metrics'!H$14</f>
        <v>0.32909203115127889</v>
      </c>
      <c r="I26" s="13">
        <f>I21/'Operating metrics'!I$14</f>
        <v>0.34996416142330289</v>
      </c>
      <c r="J26" s="13">
        <f>J21/'Operating metrics'!J$14</f>
        <v>0.35802615716345954</v>
      </c>
      <c r="K26" s="13">
        <f>J26-H26</f>
        <v>2.893412601218065E-2</v>
      </c>
      <c r="L26" s="13">
        <f t="shared" ref="L26:L30" si="6">J26-I26</f>
        <v>8.0619957401566467E-3</v>
      </c>
      <c r="O26" s="50"/>
      <c r="P26" s="50"/>
    </row>
    <row r="27" spans="2:16" s="6" customFormat="1" x14ac:dyDescent="0.35">
      <c r="B27" s="20" t="str">
        <f>B22&amp;" %"</f>
        <v>West(2) %</v>
      </c>
      <c r="C27" s="11" t="s">
        <v>25</v>
      </c>
      <c r="D27" s="13">
        <f>D22/'Operating metrics'!D$14</f>
        <v>0.2907426593693887</v>
      </c>
      <c r="E27" s="13">
        <f>E22/'Operating metrics'!E$14</f>
        <v>0.25712976971102558</v>
      </c>
      <c r="F27" s="13">
        <f t="shared" si="5"/>
        <v>-3.3612889658363121E-2</v>
      </c>
      <c r="G27" s="14"/>
      <c r="H27" s="13">
        <f>H22/'Operating metrics'!H$14</f>
        <v>0.2907426593693887</v>
      </c>
      <c r="I27" s="13">
        <f>I22/'Operating metrics'!I$14</f>
        <v>0.26474571374840811</v>
      </c>
      <c r="J27" s="13">
        <f>J22/'Operating metrics'!J$14</f>
        <v>0.25712976971102558</v>
      </c>
      <c r="K27" s="13">
        <f>J27-H27</f>
        <v>-3.3612889658363121E-2</v>
      </c>
      <c r="L27" s="13">
        <f t="shared" si="6"/>
        <v>-7.6159440373825271E-3</v>
      </c>
      <c r="O27" s="50"/>
      <c r="P27" s="50"/>
    </row>
    <row r="28" spans="2:16" s="6" customFormat="1" x14ac:dyDescent="0.35">
      <c r="B28" s="20" t="str">
        <f>B23&amp;" %"</f>
        <v>North(3) %</v>
      </c>
      <c r="C28" s="11" t="s">
        <v>25</v>
      </c>
      <c r="D28" s="13">
        <f>D23/'Operating metrics'!D$14</f>
        <v>0.19209188579952516</v>
      </c>
      <c r="E28" s="13">
        <f>E23/'Operating metrics'!E$14</f>
        <v>0.21652914572672316</v>
      </c>
      <c r="F28" s="13">
        <f t="shared" si="5"/>
        <v>2.4437259927198002E-2</v>
      </c>
      <c r="G28" s="14"/>
      <c r="H28" s="13">
        <f>H23/'Operating metrics'!H$14</f>
        <v>0.19209188579952516</v>
      </c>
      <c r="I28" s="13">
        <f>I23/'Operating metrics'!I$14</f>
        <v>0.20035586763018021</v>
      </c>
      <c r="J28" s="13">
        <f>J23/'Operating metrics'!J$14</f>
        <v>0.21652914572672316</v>
      </c>
      <c r="K28" s="13">
        <f>J28-H28</f>
        <v>2.4437259927198002E-2</v>
      </c>
      <c r="L28" s="13">
        <f t="shared" si="6"/>
        <v>1.6173278096542953E-2</v>
      </c>
      <c r="O28" s="50"/>
      <c r="P28" s="50"/>
    </row>
    <row r="29" spans="2:16" s="6" customFormat="1" x14ac:dyDescent="0.35">
      <c r="B29" s="20" t="str">
        <f>B24&amp;" %"</f>
        <v>East(4) %</v>
      </c>
      <c r="C29" s="11" t="s">
        <v>25</v>
      </c>
      <c r="D29" s="13">
        <f>D24/'Operating metrics'!D$14</f>
        <v>0.13423014223427665</v>
      </c>
      <c r="E29" s="13">
        <f>E24/'Operating metrics'!E$14</f>
        <v>0.13524923339152775</v>
      </c>
      <c r="F29" s="13">
        <f t="shared" si="5"/>
        <v>1.0190911572511008E-3</v>
      </c>
      <c r="G29" s="14"/>
      <c r="H29" s="13">
        <f>H24/'Operating metrics'!H$14</f>
        <v>0.13423014223427665</v>
      </c>
      <c r="I29" s="13">
        <f>I24/'Operating metrics'!I$14</f>
        <v>0.13210924619750941</v>
      </c>
      <c r="J29" s="13">
        <f>J24/'Operating metrics'!J$14</f>
        <v>0.13524923339152775</v>
      </c>
      <c r="K29" s="13">
        <f>J29-H29</f>
        <v>1.0190911572511008E-3</v>
      </c>
      <c r="L29" s="13">
        <f t="shared" si="6"/>
        <v>3.1399871940183399E-3</v>
      </c>
      <c r="O29" s="50"/>
      <c r="P29" s="50"/>
    </row>
    <row r="30" spans="2:16" s="6" customFormat="1" x14ac:dyDescent="0.35">
      <c r="B30" s="20" t="str">
        <f>B25&amp;" %"</f>
        <v>Central (5) %</v>
      </c>
      <c r="C30" s="11" t="s">
        <v>25</v>
      </c>
      <c r="D30" s="13">
        <f>D25/'Operating metrics'!D$14</f>
        <v>5.3843770845374603E-2</v>
      </c>
      <c r="E30" s="13">
        <f>E25/'Operating metrics'!E$14</f>
        <v>3.30652329521278E-2</v>
      </c>
      <c r="F30" s="13">
        <f t="shared" si="5"/>
        <v>-2.0778537893246803E-2</v>
      </c>
      <c r="G30" s="14"/>
      <c r="H30" s="13">
        <f>H25/'Operating metrics'!H$14</f>
        <v>5.3843770845374603E-2</v>
      </c>
      <c r="I30" s="13">
        <f>I25/'Operating metrics'!I$14</f>
        <v>5.2824557321587737E-2</v>
      </c>
      <c r="J30" s="13">
        <f>J25/'Operating metrics'!J$14</f>
        <v>3.30652329521278E-2</v>
      </c>
      <c r="K30" s="13">
        <f>J30-H30</f>
        <v>-2.0778537893246803E-2</v>
      </c>
      <c r="L30" s="13">
        <f t="shared" si="6"/>
        <v>-1.9759324369459937E-2</v>
      </c>
      <c r="O30" s="50"/>
      <c r="P30" s="50"/>
    </row>
    <row r="31" spans="2:16" x14ac:dyDescent="0.35">
      <c r="B31" s="85" t="s">
        <v>131</v>
      </c>
      <c r="C31" s="86"/>
      <c r="D31" s="87"/>
      <c r="E31" s="87"/>
      <c r="F31" s="88"/>
      <c r="G31" s="27"/>
      <c r="H31" s="89"/>
      <c r="I31" s="87"/>
      <c r="J31" s="87"/>
      <c r="K31" s="87"/>
      <c r="L31" s="88"/>
    </row>
    <row r="32" spans="2:16" x14ac:dyDescent="0.35">
      <c r="B32" s="85" t="s">
        <v>132</v>
      </c>
      <c r="C32" s="86"/>
      <c r="D32" s="87"/>
      <c r="E32" s="87"/>
      <c r="F32" s="88"/>
      <c r="G32" s="27"/>
      <c r="H32" s="89"/>
      <c r="I32" s="87"/>
      <c r="J32" s="87"/>
      <c r="K32" s="87"/>
      <c r="L32" s="88"/>
    </row>
    <row r="33" spans="2:18" x14ac:dyDescent="0.35">
      <c r="B33" s="85" t="s">
        <v>133</v>
      </c>
      <c r="C33" s="86"/>
      <c r="D33" s="87"/>
      <c r="E33" s="87"/>
      <c r="F33" s="88"/>
      <c r="G33" s="27"/>
      <c r="H33" s="89"/>
      <c r="I33" s="87"/>
      <c r="J33" s="87"/>
      <c r="K33" s="87"/>
      <c r="L33" s="88"/>
    </row>
    <row r="34" spans="2:18" x14ac:dyDescent="0.35">
      <c r="B34" s="85" t="s">
        <v>134</v>
      </c>
      <c r="C34" s="86"/>
      <c r="D34" s="87"/>
      <c r="E34" s="87"/>
      <c r="F34" s="88"/>
      <c r="G34" s="27"/>
      <c r="H34" s="89"/>
      <c r="I34" s="87"/>
      <c r="J34" s="87"/>
      <c r="K34" s="87"/>
      <c r="L34" s="88"/>
    </row>
    <row r="35" spans="2:18" x14ac:dyDescent="0.35">
      <c r="B35" s="90" t="s">
        <v>135</v>
      </c>
      <c r="C35" s="91"/>
      <c r="D35" s="92"/>
      <c r="E35" s="92"/>
      <c r="F35" s="93"/>
      <c r="G35" s="27"/>
      <c r="H35" s="94"/>
      <c r="I35" s="92"/>
      <c r="J35" s="92"/>
      <c r="K35" s="92"/>
      <c r="L35" s="93"/>
    </row>
    <row r="36" spans="2:18" x14ac:dyDescent="0.35">
      <c r="B36" s="95"/>
      <c r="D36" s="27"/>
      <c r="E36" s="27"/>
      <c r="F36" s="27"/>
      <c r="G36" s="27"/>
      <c r="H36" s="27"/>
      <c r="I36" s="27"/>
      <c r="J36" s="27"/>
      <c r="K36" s="27"/>
      <c r="L36" s="27"/>
    </row>
    <row r="37" spans="2:18" x14ac:dyDescent="0.35">
      <c r="B37" s="7" t="s">
        <v>136</v>
      </c>
      <c r="C37" s="7" t="str">
        <f>'Operating metrics'!C$5</f>
        <v>Unit</v>
      </c>
      <c r="D37" s="9" t="str">
        <f>'Operating metrics'!D$5</f>
        <v>FY25</v>
      </c>
      <c r="E37" s="9" t="str">
        <f>'Operating metrics'!E$5</f>
        <v>FY26</v>
      </c>
      <c r="F37" s="9" t="s">
        <v>4</v>
      </c>
      <c r="G37" s="14"/>
      <c r="H37" s="9" t="str">
        <f>'Operating metrics'!H$5</f>
        <v>Q4FY25</v>
      </c>
      <c r="I37" s="9" t="str">
        <f>'Operating metrics'!I$5</f>
        <v>Q3FY26</v>
      </c>
      <c r="J37" s="9" t="str">
        <f>'Operating metrics'!J$5</f>
        <v>Q4FY26</v>
      </c>
      <c r="K37" s="9" t="s">
        <v>4</v>
      </c>
      <c r="L37" s="9" t="s">
        <v>8</v>
      </c>
    </row>
    <row r="38" spans="2:18" x14ac:dyDescent="0.35">
      <c r="B38" s="96" t="s">
        <v>137</v>
      </c>
      <c r="C38" s="16" t="s">
        <v>25</v>
      </c>
      <c r="D38" s="13">
        <v>0.32648853491074042</v>
      </c>
      <c r="E38" s="13">
        <v>0.30904411308714669</v>
      </c>
      <c r="F38" s="21">
        <f>E38-D38</f>
        <v>-1.7444421823593736E-2</v>
      </c>
      <c r="G38" s="14"/>
      <c r="H38" s="13">
        <v>0.30349266826099491</v>
      </c>
      <c r="I38" s="13">
        <v>0.31481974707552812</v>
      </c>
      <c r="J38" s="13">
        <v>0.32615469147104226</v>
      </c>
      <c r="K38" s="21">
        <f>J38-H38</f>
        <v>2.2662023210047344E-2</v>
      </c>
      <c r="L38" s="21">
        <f>J38-I38</f>
        <v>1.1334944395514135E-2</v>
      </c>
    </row>
    <row r="39" spans="2:18" x14ac:dyDescent="0.35">
      <c r="B39" s="96" t="s">
        <v>138</v>
      </c>
      <c r="C39" s="16" t="s">
        <v>25</v>
      </c>
      <c r="D39" s="13">
        <v>0.14515269615940113</v>
      </c>
      <c r="E39" s="13">
        <v>0.14155012220034172</v>
      </c>
      <c r="F39" s="21">
        <f>E39-D39</f>
        <v>-3.602573959059413E-3</v>
      </c>
      <c r="G39" s="14"/>
      <c r="H39" s="13">
        <v>0.14896412185460658</v>
      </c>
      <c r="I39" s="13">
        <v>0.14325354008918259</v>
      </c>
      <c r="J39" s="13">
        <v>0.13343565638639743</v>
      </c>
      <c r="K39" s="21">
        <f>J39-H39</f>
        <v>-1.5528465468209157E-2</v>
      </c>
      <c r="L39" s="21">
        <f>J39-I39</f>
        <v>-9.8178837027851629E-3</v>
      </c>
    </row>
    <row r="40" spans="2:18" x14ac:dyDescent="0.35">
      <c r="B40" s="97" t="s">
        <v>139</v>
      </c>
      <c r="C40" s="16" t="s">
        <v>25</v>
      </c>
      <c r="D40" s="13">
        <f>D38-D39</f>
        <v>0.1813358387513393</v>
      </c>
      <c r="E40" s="13">
        <f>E38-E39</f>
        <v>0.16749399088680497</v>
      </c>
      <c r="F40" s="21">
        <f>E40-D40</f>
        <v>-1.3841847864534323E-2</v>
      </c>
      <c r="G40" s="14"/>
      <c r="H40" s="13">
        <f>H38-H39</f>
        <v>0.15452854640638833</v>
      </c>
      <c r="I40" s="13">
        <f>I38-I39</f>
        <v>0.17156620698634553</v>
      </c>
      <c r="J40" s="13">
        <f>J38-J39</f>
        <v>0.19271903508464483</v>
      </c>
      <c r="K40" s="21">
        <f>J40-H40</f>
        <v>3.8190488678256501E-2</v>
      </c>
      <c r="L40" s="21">
        <f>J40-I40</f>
        <v>2.1152828098299298E-2</v>
      </c>
    </row>
    <row r="41" spans="2:18" x14ac:dyDescent="0.35">
      <c r="B41" s="85" t="s">
        <v>140</v>
      </c>
      <c r="C41" s="25"/>
      <c r="D41" s="27"/>
      <c r="E41" s="98"/>
      <c r="F41" s="88"/>
      <c r="G41" s="27"/>
      <c r="H41" s="98"/>
      <c r="I41" s="98"/>
      <c r="J41" s="98"/>
      <c r="K41" s="98"/>
      <c r="L41" s="98"/>
    </row>
    <row r="42" spans="2:18" x14ac:dyDescent="0.35">
      <c r="B42" s="85" t="s">
        <v>141</v>
      </c>
      <c r="C42" s="25"/>
      <c r="D42" s="27"/>
      <c r="E42" s="98"/>
      <c r="F42" s="88"/>
      <c r="G42" s="27"/>
      <c r="H42" s="98"/>
      <c r="I42" s="98"/>
      <c r="J42" s="98"/>
      <c r="K42" s="98"/>
      <c r="L42" s="98"/>
    </row>
    <row r="43" spans="2:18" x14ac:dyDescent="0.35">
      <c r="B43" s="90" t="s">
        <v>142</v>
      </c>
      <c r="C43" s="99"/>
      <c r="D43" s="100"/>
      <c r="E43" s="83"/>
      <c r="F43" s="93"/>
      <c r="G43" s="27"/>
      <c r="H43" s="83"/>
      <c r="I43" s="83"/>
      <c r="J43" s="83"/>
      <c r="K43" s="83"/>
      <c r="L43" s="83"/>
    </row>
    <row r="44" spans="2:18" x14ac:dyDescent="0.35">
      <c r="D44" s="27"/>
      <c r="E44" s="27"/>
      <c r="F44" s="27"/>
      <c r="G44" s="27"/>
      <c r="H44" s="27"/>
      <c r="I44" s="27"/>
      <c r="J44" s="27"/>
      <c r="K44" s="27"/>
      <c r="L44" s="27"/>
    </row>
    <row r="45" spans="2:18" x14ac:dyDescent="0.35">
      <c r="B45" s="7" t="s">
        <v>143</v>
      </c>
      <c r="C45" s="7" t="str">
        <f>'Operating metrics'!C$5</f>
        <v>Unit</v>
      </c>
      <c r="D45" s="9" t="str">
        <f>'Operating metrics'!D$5</f>
        <v>FY25</v>
      </c>
      <c r="E45" s="9" t="str">
        <f>'Operating metrics'!E$5</f>
        <v>FY26</v>
      </c>
      <c r="F45" s="9" t="s">
        <v>4</v>
      </c>
      <c r="G45" s="14"/>
      <c r="H45" s="9" t="str">
        <f>'Operating metrics'!H$5</f>
        <v>Q4FY25</v>
      </c>
      <c r="I45" s="9" t="str">
        <f>'Operating metrics'!I$5</f>
        <v>Q3FY26</v>
      </c>
      <c r="J45" s="9" t="str">
        <f>'Operating metrics'!J$5</f>
        <v>Q4FY26</v>
      </c>
      <c r="K45" s="9" t="s">
        <v>4</v>
      </c>
      <c r="L45" s="9" t="s">
        <v>8</v>
      </c>
    </row>
    <row r="46" spans="2:18" x14ac:dyDescent="0.35">
      <c r="B46" s="16" t="s">
        <v>144</v>
      </c>
      <c r="C46" s="16" t="s">
        <v>15</v>
      </c>
      <c r="D46" s="17">
        <v>2315.6970000000001</v>
      </c>
      <c r="E46" s="17">
        <v>3397.25</v>
      </c>
      <c r="F46" s="13">
        <f>E46/D46-1</f>
        <v>0.46705290027149493</v>
      </c>
      <c r="G46" s="14"/>
      <c r="H46" s="17">
        <v>2315.6970000000001</v>
      </c>
      <c r="I46" s="17">
        <v>2838.114</v>
      </c>
      <c r="J46" s="17">
        <v>3397.25</v>
      </c>
      <c r="K46" s="13">
        <f>J46/H46-1</f>
        <v>0.46705290027149493</v>
      </c>
      <c r="L46" s="13">
        <f>J46/I46-1</f>
        <v>0.19700970433182041</v>
      </c>
      <c r="N46" s="101"/>
      <c r="O46" s="50"/>
      <c r="P46" s="50"/>
      <c r="Q46" s="101"/>
      <c r="R46" s="101"/>
    </row>
    <row r="47" spans="2:18" x14ac:dyDescent="0.35">
      <c r="B47" s="16" t="s">
        <v>145</v>
      </c>
      <c r="C47" s="16" t="s">
        <v>15</v>
      </c>
      <c r="D47" s="17">
        <v>87.236999999999995</v>
      </c>
      <c r="E47" s="17">
        <v>83.62</v>
      </c>
      <c r="F47" s="13">
        <f>E47/D47-1</f>
        <v>-4.1461765076744816E-2</v>
      </c>
      <c r="G47" s="14"/>
      <c r="H47" s="17">
        <v>87.236999999999995</v>
      </c>
      <c r="I47" s="17">
        <v>118.65299999999999</v>
      </c>
      <c r="J47" s="17">
        <v>83.62</v>
      </c>
      <c r="K47" s="13">
        <f>J47/H47-1</f>
        <v>-4.1461765076744816E-2</v>
      </c>
      <c r="L47" s="13">
        <f>J47/I47-1</f>
        <v>-0.2952559143047373</v>
      </c>
      <c r="N47" s="101"/>
      <c r="O47" s="50"/>
      <c r="P47" s="50"/>
      <c r="Q47" s="101"/>
      <c r="R47" s="101"/>
    </row>
    <row r="48" spans="2:18" x14ac:dyDescent="0.35">
      <c r="B48" s="16" t="s">
        <v>146</v>
      </c>
      <c r="C48" s="16" t="s">
        <v>15</v>
      </c>
      <c r="D48" s="17">
        <v>71.625</v>
      </c>
      <c r="E48" s="17">
        <v>75.39</v>
      </c>
      <c r="F48" s="13">
        <f>E48/D48-1</f>
        <v>5.2565445026178104E-2</v>
      </c>
      <c r="G48" s="14"/>
      <c r="H48" s="17">
        <v>71.625</v>
      </c>
      <c r="I48" s="17">
        <v>88.366</v>
      </c>
      <c r="J48" s="17">
        <v>75.39</v>
      </c>
      <c r="K48" s="13">
        <f>J48/H48-1</f>
        <v>5.2565445026178104E-2</v>
      </c>
      <c r="L48" s="13">
        <f>J48/I48-1</f>
        <v>-0.14684380870470537</v>
      </c>
      <c r="N48" s="101"/>
      <c r="O48" s="50"/>
      <c r="P48" s="50"/>
      <c r="Q48" s="101"/>
      <c r="R48" s="101"/>
    </row>
    <row r="49" spans="2:18" x14ac:dyDescent="0.35">
      <c r="B49" s="16"/>
      <c r="C49" s="16"/>
      <c r="D49" s="17"/>
      <c r="E49" s="17"/>
      <c r="F49" s="13"/>
      <c r="G49" s="14"/>
      <c r="H49" s="17"/>
      <c r="I49" s="17"/>
      <c r="J49" s="17"/>
      <c r="K49" s="13"/>
      <c r="L49" s="13"/>
      <c r="N49" s="101"/>
      <c r="O49" s="50"/>
      <c r="P49" s="50"/>
      <c r="Q49" s="101"/>
      <c r="R49" s="101"/>
    </row>
    <row r="50" spans="2:18" x14ac:dyDescent="0.35">
      <c r="B50" s="16" t="s">
        <v>147</v>
      </c>
      <c r="C50" s="16" t="s">
        <v>15</v>
      </c>
      <c r="D50" s="17">
        <v>64.69</v>
      </c>
      <c r="E50" s="17">
        <v>102.8</v>
      </c>
      <c r="F50" s="13">
        <f>E50/D50-1</f>
        <v>0.58911732879888712</v>
      </c>
      <c r="G50" s="14"/>
      <c r="H50" s="17">
        <v>64.69</v>
      </c>
      <c r="I50" s="17">
        <v>79.228999999999999</v>
      </c>
      <c r="J50" s="17">
        <v>102.8</v>
      </c>
      <c r="K50" s="13">
        <f>J50/H50-1</f>
        <v>0.58911732879888712</v>
      </c>
      <c r="L50" s="13">
        <f>J50/I50-1</f>
        <v>0.29750470156129705</v>
      </c>
      <c r="O50" s="50"/>
      <c r="P50" s="50"/>
    </row>
    <row r="51" spans="2:18" x14ac:dyDescent="0.35">
      <c r="B51" s="16" t="s">
        <v>148</v>
      </c>
      <c r="C51" s="16" t="s">
        <v>15</v>
      </c>
      <c r="D51" s="17">
        <v>51.614999999999995</v>
      </c>
      <c r="E51" s="17">
        <v>63.2</v>
      </c>
      <c r="F51" s="13">
        <f>E51/D51-1</f>
        <v>0.22445025670832131</v>
      </c>
      <c r="G51" s="14"/>
      <c r="H51" s="17">
        <v>51.614999999999995</v>
      </c>
      <c r="I51" s="17">
        <v>74.162999999999997</v>
      </c>
      <c r="J51" s="17">
        <v>63.2</v>
      </c>
      <c r="K51" s="13">
        <f>J51/H51-1</f>
        <v>0.22445025670832131</v>
      </c>
      <c r="L51" s="13">
        <f>J51/I51-1</f>
        <v>-0.1478230384423499</v>
      </c>
      <c r="O51" s="50"/>
      <c r="P51" s="50"/>
    </row>
    <row r="52" spans="2:18" x14ac:dyDescent="0.35">
      <c r="B52" s="16" t="s">
        <v>149</v>
      </c>
      <c r="C52" s="16" t="s">
        <v>15</v>
      </c>
      <c r="D52" s="17">
        <v>65.52000000000001</v>
      </c>
      <c r="E52" s="17">
        <v>64.95</v>
      </c>
      <c r="F52" s="13">
        <f>E52/D52-1</f>
        <v>-8.6996336996337797E-3</v>
      </c>
      <c r="G52" s="14"/>
      <c r="H52" s="17">
        <v>65.52000000000001</v>
      </c>
      <c r="I52" s="17">
        <v>76.771000000000001</v>
      </c>
      <c r="J52" s="17">
        <v>64.95</v>
      </c>
      <c r="K52" s="13">
        <f>J52/H52-1</f>
        <v>-8.6996336996337797E-3</v>
      </c>
      <c r="L52" s="13">
        <f>J52/I52-1</f>
        <v>-0.15397741334618542</v>
      </c>
      <c r="O52" s="50"/>
      <c r="P52" s="50"/>
    </row>
    <row r="53" spans="2:18" x14ac:dyDescent="0.35">
      <c r="B53" s="16"/>
      <c r="C53" s="16"/>
      <c r="D53" s="17"/>
      <c r="E53" s="17"/>
      <c r="F53" s="13"/>
      <c r="G53" s="14"/>
      <c r="H53" s="17"/>
      <c r="I53" s="17"/>
      <c r="J53" s="17"/>
      <c r="K53" s="13"/>
      <c r="L53" s="13"/>
      <c r="O53" s="50"/>
      <c r="P53" s="50"/>
    </row>
    <row r="54" spans="2:18" x14ac:dyDescent="0.35">
      <c r="B54" s="11" t="s">
        <v>150</v>
      </c>
      <c r="C54" s="11" t="s">
        <v>25</v>
      </c>
      <c r="D54" s="13">
        <f t="shared" ref="D54:E56" si="7">D50/D46</f>
        <v>2.7935433694477298E-2</v>
      </c>
      <c r="E54" s="13">
        <f t="shared" si="7"/>
        <v>3.0259768930752814E-2</v>
      </c>
      <c r="F54" s="13">
        <f>E54-D54</f>
        <v>2.3243352362755168E-3</v>
      </c>
      <c r="G54" s="14"/>
      <c r="H54" s="13">
        <f t="shared" ref="H54:J56" si="8">H50/H46</f>
        <v>2.7935433694477298E-2</v>
      </c>
      <c r="I54" s="13">
        <f t="shared" si="8"/>
        <v>2.7916073843404457E-2</v>
      </c>
      <c r="J54" s="13">
        <f t="shared" si="8"/>
        <v>3.0259768930752814E-2</v>
      </c>
      <c r="K54" s="13">
        <f>J54-H54</f>
        <v>2.3243352362755168E-3</v>
      </c>
      <c r="L54" s="13">
        <f>J54-I54</f>
        <v>2.3436950873483575E-3</v>
      </c>
      <c r="O54" s="50"/>
      <c r="P54" s="50"/>
    </row>
    <row r="55" spans="2:18" x14ac:dyDescent="0.35">
      <c r="B55" s="11" t="s">
        <v>151</v>
      </c>
      <c r="C55" s="11" t="s">
        <v>25</v>
      </c>
      <c r="D55" s="13">
        <f t="shared" si="7"/>
        <v>0.59166408748581445</v>
      </c>
      <c r="E55" s="13">
        <f t="shared" si="7"/>
        <v>0.75580004783544608</v>
      </c>
      <c r="F55" s="13">
        <f>E55-D55</f>
        <v>0.16413596034963163</v>
      </c>
      <c r="G55" s="14"/>
      <c r="H55" s="13">
        <f t="shared" si="8"/>
        <v>0.59166408748581445</v>
      </c>
      <c r="I55" s="13">
        <f t="shared" si="8"/>
        <v>0.62504108619251098</v>
      </c>
      <c r="J55" s="13">
        <f t="shared" si="8"/>
        <v>0.75580004783544608</v>
      </c>
      <c r="K55" s="13">
        <f>J55-H55</f>
        <v>0.16413596034963163</v>
      </c>
      <c r="L55" s="13">
        <f>J55-I55</f>
        <v>0.1307589616429351</v>
      </c>
      <c r="O55" s="50"/>
      <c r="P55" s="50"/>
    </row>
    <row r="56" spans="2:18" x14ac:dyDescent="0.35">
      <c r="B56" s="11" t="s">
        <v>152</v>
      </c>
      <c r="C56" s="11" t="s">
        <v>25</v>
      </c>
      <c r="D56" s="13">
        <f t="shared" si="7"/>
        <v>0.91476439790575925</v>
      </c>
      <c r="E56" s="13">
        <f t="shared" si="7"/>
        <v>0.86152009550338249</v>
      </c>
      <c r="F56" s="13">
        <f>E56-D56</f>
        <v>-5.3244302402376764E-2</v>
      </c>
      <c r="G56" s="14"/>
      <c r="H56" s="13">
        <f t="shared" si="8"/>
        <v>0.91476439790575925</v>
      </c>
      <c r="I56" s="13">
        <f t="shared" si="8"/>
        <v>0.86878437408052878</v>
      </c>
      <c r="J56" s="13">
        <f t="shared" si="8"/>
        <v>0.86152009550338249</v>
      </c>
      <c r="K56" s="13">
        <f>J56-H56</f>
        <v>-5.3244302402376764E-2</v>
      </c>
      <c r="L56" s="13">
        <f>J56-I56</f>
        <v>-7.2642785771462881E-3</v>
      </c>
      <c r="O56" s="50"/>
      <c r="P56" s="50"/>
    </row>
    <row r="57" spans="2:18" x14ac:dyDescent="0.35">
      <c r="B57" s="11"/>
      <c r="C57" s="11"/>
      <c r="D57" s="13"/>
      <c r="E57" s="13"/>
      <c r="F57" s="13"/>
      <c r="G57" s="14"/>
      <c r="H57" s="13"/>
      <c r="I57" s="13"/>
      <c r="J57" s="13"/>
      <c r="K57" s="13"/>
      <c r="L57" s="13"/>
      <c r="O57" s="50"/>
      <c r="P57" s="50"/>
    </row>
    <row r="58" spans="2:18" s="61" customFormat="1" x14ac:dyDescent="0.35">
      <c r="B58" s="11" t="s">
        <v>153</v>
      </c>
      <c r="C58" s="11" t="s">
        <v>15</v>
      </c>
      <c r="D58" s="102">
        <v>134.989</v>
      </c>
      <c r="E58" s="102">
        <v>135.94999999999999</v>
      </c>
      <c r="F58" s="74">
        <f>E58/D58-1</f>
        <v>7.1190985932185757E-3</v>
      </c>
      <c r="G58" s="64"/>
      <c r="H58" s="102">
        <v>134.989</v>
      </c>
      <c r="I58" s="102">
        <v>135.94999999999999</v>
      </c>
      <c r="J58" s="102">
        <v>135.94999999999999</v>
      </c>
      <c r="K58" s="74">
        <f>J58/H58-1</f>
        <v>7.1190985932185757E-3</v>
      </c>
      <c r="L58" s="74">
        <f>J58/I58-1</f>
        <v>0</v>
      </c>
      <c r="O58" s="50"/>
      <c r="P58" s="50"/>
    </row>
    <row r="59" spans="2:18" x14ac:dyDescent="0.35">
      <c r="B59" s="11" t="s">
        <v>154</v>
      </c>
      <c r="C59" s="16" t="s">
        <v>25</v>
      </c>
      <c r="D59" s="103">
        <f>SUM(D51:D52,D58)/SUM(D47:D48)</f>
        <v>1.5870629854842571</v>
      </c>
      <c r="E59" s="103">
        <f>SUM(E51:E52,E58)/SUM(E47:E48)</f>
        <v>1.6609018300735805</v>
      </c>
      <c r="F59" s="13">
        <f>E59-D59</f>
        <v>7.3838844589323438E-2</v>
      </c>
      <c r="G59" s="14"/>
      <c r="H59" s="104">
        <f>SUM(H51:H52,H58)/SUM(H47:H48)</f>
        <v>1.5870629854842571</v>
      </c>
      <c r="I59" s="104">
        <f>SUM(I51:I52,I58)/SUM(I47:I48)</f>
        <v>1.3857858457436274</v>
      </c>
      <c r="J59" s="104">
        <f>SUM(J51:J52,J58)/SUM(J47:J48)</f>
        <v>1.6609018300735805</v>
      </c>
      <c r="K59" s="13">
        <f>J59-H59</f>
        <v>7.3838844589323438E-2</v>
      </c>
      <c r="L59" s="13">
        <f>J59-I59</f>
        <v>0.2751159843299531</v>
      </c>
      <c r="O59" s="50"/>
      <c r="P59" s="50"/>
    </row>
    <row r="60" spans="2:18" s="61" customFormat="1" x14ac:dyDescent="0.35">
      <c r="B60" s="11"/>
      <c r="C60" s="11"/>
      <c r="D60" s="102"/>
      <c r="E60" s="102"/>
      <c r="F60" s="74"/>
      <c r="G60" s="64"/>
      <c r="H60" s="102"/>
      <c r="I60" s="102"/>
      <c r="J60" s="102"/>
      <c r="K60" s="74"/>
      <c r="L60" s="74"/>
      <c r="O60" s="50"/>
      <c r="P60" s="50"/>
    </row>
    <row r="61" spans="2:18" x14ac:dyDescent="0.35">
      <c r="B61" s="16" t="s">
        <v>155</v>
      </c>
      <c r="C61" s="16" t="s">
        <v>25</v>
      </c>
      <c r="D61" s="103">
        <v>2.8944561496745055E-2</v>
      </c>
      <c r="E61" s="103">
        <v>2.1199237401089907E-2</v>
      </c>
      <c r="F61" s="103">
        <f>E61-D61</f>
        <v>-7.7453240956551483E-3</v>
      </c>
      <c r="G61" s="14"/>
      <c r="H61" s="103">
        <v>2.8944561496745055E-2</v>
      </c>
      <c r="I61" s="103">
        <v>2.9018768194227613E-2</v>
      </c>
      <c r="J61" s="103">
        <v>2.1199237401089907E-2</v>
      </c>
      <c r="K61" s="103">
        <f>J61-I61</f>
        <v>-7.8195307931377064E-3</v>
      </c>
      <c r="L61" s="103">
        <f>J61-H61</f>
        <v>-7.7453240956551483E-3</v>
      </c>
      <c r="N61" s="105"/>
      <c r="O61" s="50"/>
      <c r="P61" s="50"/>
    </row>
    <row r="62" spans="2:18" x14ac:dyDescent="0.35">
      <c r="B62" s="106" t="s">
        <v>156</v>
      </c>
      <c r="C62" s="16" t="s">
        <v>25</v>
      </c>
      <c r="D62" s="107">
        <v>2.5000000000000001E-3</v>
      </c>
      <c r="E62" s="108">
        <v>2.9356683707040536E-3</v>
      </c>
      <c r="F62" s="13">
        <f>E62-D62</f>
        <v>4.3566837070405356E-4</v>
      </c>
      <c r="G62" s="14"/>
      <c r="H62" s="103">
        <v>2.5000000000000001E-3</v>
      </c>
      <c r="I62" s="103">
        <v>3.8077154593904416E-3</v>
      </c>
      <c r="J62" s="103">
        <v>2.9356683707040536E-3</v>
      </c>
      <c r="K62" s="103">
        <f>J62-I62</f>
        <v>-8.7204708868638802E-4</v>
      </c>
      <c r="L62" s="103">
        <f>J62-H62</f>
        <v>4.3566837070405356E-4</v>
      </c>
      <c r="O62" s="50"/>
      <c r="P62" s="50"/>
    </row>
    <row r="63" spans="2:18" x14ac:dyDescent="0.35">
      <c r="D63" s="27"/>
      <c r="E63" s="27"/>
      <c r="F63" s="27"/>
      <c r="G63" s="27"/>
      <c r="H63" s="27"/>
      <c r="I63" s="27"/>
      <c r="J63" s="27"/>
      <c r="K63" s="27"/>
      <c r="L63" s="27"/>
    </row>
    <row r="64" spans="2:18" x14ac:dyDescent="0.35">
      <c r="B64" s="7" t="s">
        <v>157</v>
      </c>
      <c r="C64" s="7" t="str">
        <f>'Operating metrics'!C$5</f>
        <v>Unit</v>
      </c>
      <c r="D64" s="9" t="str">
        <f>'Operating metrics'!D$5</f>
        <v>FY25</v>
      </c>
      <c r="E64" s="9" t="str">
        <f>'Operating metrics'!E$5</f>
        <v>FY26</v>
      </c>
      <c r="F64" s="9" t="s">
        <v>4</v>
      </c>
      <c r="G64" s="14"/>
      <c r="H64" s="9" t="str">
        <f>'Operating metrics'!H$5</f>
        <v>Q4FY25</v>
      </c>
      <c r="I64" s="9" t="str">
        <f>'Operating metrics'!I$5</f>
        <v>Q3FY26</v>
      </c>
      <c r="J64" s="9" t="str">
        <f>'Operating metrics'!J$5</f>
        <v>Q4FY26</v>
      </c>
      <c r="K64" s="9" t="s">
        <v>4</v>
      </c>
      <c r="L64" s="9" t="s">
        <v>8</v>
      </c>
    </row>
    <row r="65" spans="2:12" x14ac:dyDescent="0.35">
      <c r="B65" s="16" t="s">
        <v>158</v>
      </c>
      <c r="C65" s="16" t="s">
        <v>25</v>
      </c>
      <c r="D65" s="13">
        <v>0.14979999999999999</v>
      </c>
      <c r="E65" s="13">
        <v>0.13469999999999999</v>
      </c>
      <c r="F65" s="21">
        <f>E65-D65</f>
        <v>-1.5100000000000002E-2</v>
      </c>
      <c r="G65" s="14"/>
      <c r="H65" s="13">
        <v>0.13070000000000001</v>
      </c>
      <c r="I65" s="13">
        <v>0.14000000000000001</v>
      </c>
      <c r="J65" s="13">
        <v>0.13100000000000001</v>
      </c>
      <c r="K65" s="21">
        <f>J65-H65</f>
        <v>2.9999999999999472E-4</v>
      </c>
      <c r="L65" s="21">
        <f>J65-I65</f>
        <v>-9.000000000000008E-3</v>
      </c>
    </row>
    <row r="66" spans="2:12" x14ac:dyDescent="0.35">
      <c r="B66" s="11" t="s">
        <v>159</v>
      </c>
      <c r="C66" s="16" t="s">
        <v>25</v>
      </c>
      <c r="D66" s="13">
        <v>0.96819999999999995</v>
      </c>
      <c r="E66" s="13">
        <v>0.97009999999999996</v>
      </c>
      <c r="F66" s="21">
        <f>E66-D66</f>
        <v>1.9000000000000128E-3</v>
      </c>
      <c r="G66" s="14"/>
      <c r="H66" s="13">
        <v>0.97870000000000001</v>
      </c>
      <c r="I66" s="13">
        <v>0.96989999999999998</v>
      </c>
      <c r="J66" s="13">
        <v>0.97150000000000003</v>
      </c>
      <c r="K66" s="21">
        <f>J66-H66</f>
        <v>-7.1999999999999842E-3</v>
      </c>
      <c r="L66" s="21">
        <f>J66-I66</f>
        <v>1.6000000000000458E-3</v>
      </c>
    </row>
    <row r="67" spans="2:12" x14ac:dyDescent="0.35">
      <c r="B67" s="81" t="s">
        <v>160</v>
      </c>
      <c r="C67" s="82"/>
      <c r="D67" s="83"/>
      <c r="E67" s="84"/>
      <c r="F67" s="83"/>
      <c r="G67" s="27"/>
      <c r="H67" s="83"/>
      <c r="I67" s="83"/>
      <c r="J67" s="83"/>
      <c r="K67" s="83"/>
      <c r="L67" s="8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7CD3-A8DF-4B05-A79E-B14CF85E7E91}">
  <dimension ref="B5:O26"/>
  <sheetViews>
    <sheetView showGridLines="0" zoomScale="70" zoomScaleNormal="70" workbookViewId="0"/>
  </sheetViews>
  <sheetFormatPr defaultRowHeight="14.5" x14ac:dyDescent="0.35"/>
  <cols>
    <col min="1" max="1" width="1.453125" customWidth="1"/>
    <col min="2" max="2" width="43.6328125" customWidth="1"/>
    <col min="3" max="3" width="10.90625" customWidth="1"/>
    <col min="4" max="5" width="16.36328125" customWidth="1"/>
    <col min="6" max="6" width="12.7265625" customWidth="1"/>
    <col min="7" max="7" width="2.1796875" customWidth="1"/>
    <col min="8" max="10" width="14.54296875" customWidth="1"/>
    <col min="11" max="12" width="12.7265625" customWidth="1"/>
  </cols>
  <sheetData>
    <row r="5" spans="2:15" x14ac:dyDescent="0.35">
      <c r="B5" s="7" t="s">
        <v>179</v>
      </c>
      <c r="C5" s="7" t="str">
        <f>'Operating metrics'!C$5</f>
        <v>Unit</v>
      </c>
      <c r="D5" s="9" t="str">
        <f>'Operating metrics'!D$5</f>
        <v>FY25</v>
      </c>
      <c r="E5" s="9" t="str">
        <f>'Operating metrics'!E$5</f>
        <v>FY26</v>
      </c>
      <c r="F5" s="9" t="str">
        <f>'Operating metrics'!F$5</f>
        <v>YoY Δ</v>
      </c>
      <c r="G5" s="14"/>
      <c r="H5" s="9" t="str">
        <f>'Operating metrics'!H$5</f>
        <v>Q4FY25</v>
      </c>
      <c r="I5" s="9" t="str">
        <f>'Operating metrics'!I$5</f>
        <v>Q3FY26</v>
      </c>
      <c r="J5" s="9" t="str">
        <f>'Operating metrics'!J$5</f>
        <v>Q4FY26</v>
      </c>
      <c r="K5" s="9" t="str">
        <f>'Operating metrics'!K$5</f>
        <v>YoY Δ</v>
      </c>
      <c r="L5" s="9" t="str">
        <f>'Operating metrics'!L$5</f>
        <v>QoQ Δ</v>
      </c>
    </row>
    <row r="6" spans="2:15" s="6" customFormat="1" x14ac:dyDescent="0.35">
      <c r="B6" s="77" t="s">
        <v>161</v>
      </c>
      <c r="C6" s="77" t="s">
        <v>162</v>
      </c>
      <c r="D6" s="109">
        <f>SUM(D7:D12)</f>
        <v>1278</v>
      </c>
      <c r="E6" s="109">
        <f>SUM(E7:E12)</f>
        <v>2081</v>
      </c>
      <c r="F6" s="79">
        <f t="shared" ref="F6:F12" si="0">IFERROR(E6/D6-1,"na")</f>
        <v>0.62832550860719882</v>
      </c>
      <c r="G6" s="80"/>
      <c r="H6" s="109">
        <f>SUM(H7:H12)</f>
        <v>1278</v>
      </c>
      <c r="I6" s="109">
        <f>SUM(I7:I12)</f>
        <v>1958</v>
      </c>
      <c r="J6" s="109">
        <f>SUM(J7:J12)</f>
        <v>2081</v>
      </c>
      <c r="K6" s="79">
        <f t="shared" ref="K6:K12" si="1">IFERROR(J6/H6-1,"na")</f>
        <v>0.62832550860719882</v>
      </c>
      <c r="L6" s="79">
        <f t="shared" ref="L6:L12" si="2">IFERROR(J6/I6-1,"na")</f>
        <v>6.2819203268641433E-2</v>
      </c>
      <c r="N6" s="110"/>
      <c r="O6" s="110"/>
    </row>
    <row r="7" spans="2:15" x14ac:dyDescent="0.35">
      <c r="B7" s="122" t="s">
        <v>180</v>
      </c>
      <c r="C7" s="16" t="s">
        <v>162</v>
      </c>
      <c r="D7" s="17">
        <v>298</v>
      </c>
      <c r="E7" s="17">
        <v>326</v>
      </c>
      <c r="F7" s="13">
        <f>IFERROR(E7/D7-1,"na")</f>
        <v>9.3959731543624248E-2</v>
      </c>
      <c r="G7" s="14"/>
      <c r="H7" s="17">
        <f>D7</f>
        <v>298</v>
      </c>
      <c r="I7" s="17">
        <v>331</v>
      </c>
      <c r="J7" s="17">
        <v>326</v>
      </c>
      <c r="K7" s="13">
        <f t="shared" si="1"/>
        <v>9.3959731543624248E-2</v>
      </c>
      <c r="L7" s="13">
        <f>IFERROR(J7/I7-1,"na")</f>
        <v>-1.5105740181268867E-2</v>
      </c>
      <c r="N7" s="110"/>
      <c r="O7" s="110"/>
    </row>
    <row r="8" spans="2:15" x14ac:dyDescent="0.35">
      <c r="B8" s="20" t="s">
        <v>176</v>
      </c>
      <c r="C8" s="16" t="s">
        <v>162</v>
      </c>
      <c r="D8" s="17">
        <v>27</v>
      </c>
      <c r="E8" s="17">
        <v>41</v>
      </c>
      <c r="F8" s="13">
        <f>IFERROR(E8/D8-1,"na")</f>
        <v>0.5185185185185186</v>
      </c>
      <c r="G8" s="14"/>
      <c r="H8" s="17">
        <f>D8</f>
        <v>27</v>
      </c>
      <c r="I8" s="17">
        <v>42</v>
      </c>
      <c r="J8" s="17">
        <v>41</v>
      </c>
      <c r="K8" s="13">
        <f t="shared" si="1"/>
        <v>0.5185185185185186</v>
      </c>
      <c r="L8" s="13">
        <f>IFERROR(J8/I8-1,"na")</f>
        <v>-2.3809523809523836E-2</v>
      </c>
      <c r="N8" s="110"/>
      <c r="O8" s="110"/>
    </row>
    <row r="9" spans="2:15" x14ac:dyDescent="0.35">
      <c r="B9" s="20" t="s">
        <v>113</v>
      </c>
      <c r="C9" s="16" t="s">
        <v>162</v>
      </c>
      <c r="D9" s="17">
        <v>521</v>
      </c>
      <c r="E9" s="17">
        <v>1084</v>
      </c>
      <c r="F9" s="13">
        <f>IFERROR(E9/D9-1,"na")</f>
        <v>1.0806142034548945</v>
      </c>
      <c r="G9" s="14"/>
      <c r="H9" s="17">
        <f>D9</f>
        <v>521</v>
      </c>
      <c r="I9" s="17">
        <v>970</v>
      </c>
      <c r="J9" s="17">
        <v>1084</v>
      </c>
      <c r="K9" s="13">
        <f t="shared" si="1"/>
        <v>1.0806142034548945</v>
      </c>
      <c r="L9" s="13">
        <f>IFERROR(J9/I9-1,"na")</f>
        <v>0.11752577319587632</v>
      </c>
      <c r="N9" s="110"/>
      <c r="O9" s="110"/>
    </row>
    <row r="10" spans="2:15" x14ac:dyDescent="0.35">
      <c r="B10" s="20" t="s">
        <v>163</v>
      </c>
      <c r="C10" s="16" t="s">
        <v>162</v>
      </c>
      <c r="D10" s="17">
        <v>281</v>
      </c>
      <c r="E10" s="17">
        <v>470</v>
      </c>
      <c r="F10" s="13">
        <f>IFERROR(E10/D10-1,"na")</f>
        <v>0.67259786476868322</v>
      </c>
      <c r="G10" s="14"/>
      <c r="H10" s="17">
        <f>D10</f>
        <v>281</v>
      </c>
      <c r="I10" s="17">
        <v>456</v>
      </c>
      <c r="J10" s="17">
        <v>470</v>
      </c>
      <c r="K10" s="13">
        <f t="shared" si="1"/>
        <v>0.67259786476868322</v>
      </c>
      <c r="L10" s="13">
        <f>IFERROR(J10/I10-1,"na")</f>
        <v>3.0701754385964897E-2</v>
      </c>
      <c r="N10" s="110"/>
      <c r="O10" s="110"/>
    </row>
    <row r="11" spans="2:15" x14ac:dyDescent="0.35">
      <c r="B11" s="20" t="s">
        <v>177</v>
      </c>
      <c r="C11" s="16" t="s">
        <v>162</v>
      </c>
      <c r="D11" s="17">
        <v>20</v>
      </c>
      <c r="E11" s="17">
        <v>28</v>
      </c>
      <c r="F11" s="13">
        <f t="shared" si="0"/>
        <v>0.39999999999999991</v>
      </c>
      <c r="G11" s="14"/>
      <c r="H11" s="17">
        <f t="shared" ref="H11:H12" si="3">D11</f>
        <v>20</v>
      </c>
      <c r="I11" s="17">
        <v>27</v>
      </c>
      <c r="J11" s="17">
        <v>28</v>
      </c>
      <c r="K11" s="13">
        <f t="shared" si="1"/>
        <v>0.39999999999999991</v>
      </c>
      <c r="L11" s="13">
        <f t="shared" si="2"/>
        <v>3.7037037037036979E-2</v>
      </c>
      <c r="N11" s="110"/>
      <c r="O11" s="110"/>
    </row>
    <row r="12" spans="2:15" x14ac:dyDescent="0.35">
      <c r="B12" s="123" t="s">
        <v>181</v>
      </c>
      <c r="C12" s="31" t="s">
        <v>162</v>
      </c>
      <c r="D12" s="32">
        <v>131</v>
      </c>
      <c r="E12" s="32">
        <v>132</v>
      </c>
      <c r="F12" s="33">
        <f t="shared" si="0"/>
        <v>7.6335877862594437E-3</v>
      </c>
      <c r="G12" s="14"/>
      <c r="H12" s="17">
        <f t="shared" si="3"/>
        <v>131</v>
      </c>
      <c r="I12" s="32">
        <v>132</v>
      </c>
      <c r="J12" s="32">
        <v>132</v>
      </c>
      <c r="K12" s="33">
        <f t="shared" si="1"/>
        <v>7.6335877862594437E-3</v>
      </c>
      <c r="L12" s="33">
        <f t="shared" si="2"/>
        <v>0</v>
      </c>
      <c r="N12" s="110"/>
      <c r="O12" s="110"/>
    </row>
    <row r="13" spans="2:15" s="6" customFormat="1" x14ac:dyDescent="0.35">
      <c r="B13" s="115" t="s">
        <v>178</v>
      </c>
      <c r="C13" s="116"/>
      <c r="D13" s="116"/>
      <c r="E13" s="116"/>
      <c r="F13" s="117"/>
      <c r="H13" s="118"/>
      <c r="I13" s="118"/>
      <c r="J13" s="118"/>
      <c r="K13" s="118"/>
      <c r="L13" s="118"/>
      <c r="N13" s="110"/>
      <c r="O13" s="110"/>
    </row>
    <row r="14" spans="2:15" s="6" customFormat="1" x14ac:dyDescent="0.35">
      <c r="N14" s="110"/>
      <c r="O14" s="110"/>
    </row>
    <row r="15" spans="2:15" x14ac:dyDescent="0.35">
      <c r="B15" s="7" t="s">
        <v>164</v>
      </c>
      <c r="C15" s="7" t="str">
        <f>'Operating metrics'!C$5</f>
        <v>Unit</v>
      </c>
      <c r="D15" s="9" t="str">
        <f>'Operating metrics'!D$5</f>
        <v>FY25</v>
      </c>
      <c r="E15" s="9" t="str">
        <f>'Operating metrics'!E$5</f>
        <v>FY26</v>
      </c>
      <c r="F15" s="9" t="str">
        <f>'Operating metrics'!F$5</f>
        <v>YoY Δ</v>
      </c>
      <c r="G15" s="14"/>
      <c r="H15" s="9" t="str">
        <f>'Operating metrics'!H$5</f>
        <v>Q4FY25</v>
      </c>
      <c r="I15" s="9" t="str">
        <f>'Operating metrics'!I$5</f>
        <v>Q3FY26</v>
      </c>
      <c r="J15" s="9" t="str">
        <f>'Operating metrics'!J$5</f>
        <v>Q4FY26</v>
      </c>
      <c r="K15" s="9" t="str">
        <f>'Operating metrics'!K$5</f>
        <v>YoY Δ</v>
      </c>
      <c r="L15" s="9" t="str">
        <f>'Operating metrics'!L$5</f>
        <v>QoQ Δ</v>
      </c>
      <c r="N15" s="110"/>
      <c r="O15" s="110"/>
    </row>
    <row r="16" spans="2:15" x14ac:dyDescent="0.35">
      <c r="B16" s="111" t="s">
        <v>165</v>
      </c>
      <c r="C16" s="16" t="s">
        <v>162</v>
      </c>
      <c r="D16" s="17">
        <v>62</v>
      </c>
      <c r="E16" s="17">
        <v>98</v>
      </c>
      <c r="F16" s="13">
        <f t="shared" ref="F16:F17" si="4">IFERROR(E16/D16-1,"na")</f>
        <v>0.58064516129032251</v>
      </c>
      <c r="G16" s="14"/>
      <c r="H16" s="17">
        <v>62</v>
      </c>
      <c r="I16" s="17">
        <v>82</v>
      </c>
      <c r="J16" s="17">
        <v>98</v>
      </c>
      <c r="K16" s="13">
        <f>IFERROR(J16/H16-1,"na")</f>
        <v>0.58064516129032251</v>
      </c>
      <c r="L16" s="13">
        <f t="shared" ref="L16:L17" si="5">IFERROR(J16/I16-1,"na")</f>
        <v>0.19512195121951215</v>
      </c>
      <c r="N16" s="110"/>
      <c r="O16" s="110"/>
    </row>
    <row r="17" spans="2:15" x14ac:dyDescent="0.35">
      <c r="B17" s="112" t="s">
        <v>166</v>
      </c>
      <c r="C17" s="16" t="s">
        <v>162</v>
      </c>
      <c r="D17" s="17">
        <v>7</v>
      </c>
      <c r="E17" s="17">
        <v>8</v>
      </c>
      <c r="F17" s="13">
        <f t="shared" si="4"/>
        <v>0.14285714285714279</v>
      </c>
      <c r="G17" s="14"/>
      <c r="H17" s="17">
        <v>7</v>
      </c>
      <c r="I17" s="17">
        <v>8</v>
      </c>
      <c r="J17" s="17">
        <v>8</v>
      </c>
      <c r="K17" s="13">
        <f>IFERROR(J17/H17-1,"na")</f>
        <v>0.14285714285714279</v>
      </c>
      <c r="L17" s="13">
        <f t="shared" si="5"/>
        <v>0</v>
      </c>
      <c r="N17" s="110"/>
      <c r="O17" s="110"/>
    </row>
    <row r="18" spans="2:15" s="6" customFormat="1" x14ac:dyDescent="0.35">
      <c r="B18" s="113" t="s">
        <v>167</v>
      </c>
      <c r="C18" s="18"/>
      <c r="D18" s="58"/>
      <c r="E18" s="58"/>
      <c r="F18" s="114"/>
      <c r="G18" s="19"/>
      <c r="H18" s="58"/>
      <c r="I18" s="58"/>
      <c r="J18" s="58"/>
      <c r="K18" s="19"/>
      <c r="L18" s="19"/>
      <c r="N18" s="110"/>
      <c r="O18" s="110"/>
    </row>
    <row r="19" spans="2:15" x14ac:dyDescent="0.35">
      <c r="B19" s="23" t="s">
        <v>168</v>
      </c>
      <c r="C19" s="16" t="s">
        <v>162</v>
      </c>
      <c r="D19" s="17">
        <v>12</v>
      </c>
      <c r="E19" s="17">
        <v>25</v>
      </c>
      <c r="F19" s="13">
        <f t="shared" ref="F19:F25" si="6">IFERROR(E19/D19-1,"na")</f>
        <v>1.0833333333333335</v>
      </c>
      <c r="G19" s="14"/>
      <c r="H19" s="17">
        <v>12</v>
      </c>
      <c r="I19" s="17">
        <v>20</v>
      </c>
      <c r="J19" s="17">
        <v>25</v>
      </c>
      <c r="K19" s="13">
        <f t="shared" ref="K19:K26" si="7">IFERROR(J19/H19-1,"na")</f>
        <v>1.0833333333333335</v>
      </c>
      <c r="L19" s="13">
        <f t="shared" ref="L19:L25" si="8">IFERROR(J19/I19-1,"na")</f>
        <v>0.25</v>
      </c>
      <c r="N19" s="110"/>
      <c r="O19" s="110"/>
    </row>
    <row r="20" spans="2:15" x14ac:dyDescent="0.35">
      <c r="B20" s="23" t="s">
        <v>169</v>
      </c>
      <c r="C20" s="16" t="s">
        <v>162</v>
      </c>
      <c r="D20" s="17">
        <v>8</v>
      </c>
      <c r="E20" s="17">
        <v>22</v>
      </c>
      <c r="F20" s="13">
        <f t="shared" si="6"/>
        <v>1.75</v>
      </c>
      <c r="G20" s="14"/>
      <c r="H20" s="17">
        <v>8</v>
      </c>
      <c r="I20" s="17">
        <v>11</v>
      </c>
      <c r="J20" s="17">
        <v>22</v>
      </c>
      <c r="K20" s="13">
        <f t="shared" si="7"/>
        <v>1.75</v>
      </c>
      <c r="L20" s="13">
        <f t="shared" si="8"/>
        <v>1</v>
      </c>
      <c r="N20" s="110"/>
      <c r="O20" s="110"/>
    </row>
    <row r="21" spans="2:15" x14ac:dyDescent="0.35">
      <c r="B21" s="23" t="s">
        <v>170</v>
      </c>
      <c r="C21" s="16" t="s">
        <v>162</v>
      </c>
      <c r="D21" s="17">
        <v>17</v>
      </c>
      <c r="E21" s="17">
        <v>18</v>
      </c>
      <c r="F21" s="13">
        <f t="shared" si="6"/>
        <v>5.8823529411764719E-2</v>
      </c>
      <c r="G21" s="14"/>
      <c r="H21" s="17">
        <v>17</v>
      </c>
      <c r="I21" s="17">
        <v>18</v>
      </c>
      <c r="J21" s="17">
        <v>18</v>
      </c>
      <c r="K21" s="13">
        <f t="shared" si="7"/>
        <v>5.8823529411764719E-2</v>
      </c>
      <c r="L21" s="13">
        <f t="shared" si="8"/>
        <v>0</v>
      </c>
      <c r="N21" s="110"/>
      <c r="O21" s="110"/>
    </row>
    <row r="22" spans="2:15" x14ac:dyDescent="0.35">
      <c r="B22" s="23" t="s">
        <v>171</v>
      </c>
      <c r="C22" s="16" t="s">
        <v>162</v>
      </c>
      <c r="D22" s="17">
        <v>14</v>
      </c>
      <c r="E22" s="17">
        <v>16</v>
      </c>
      <c r="F22" s="13">
        <f t="shared" si="6"/>
        <v>0.14285714285714279</v>
      </c>
      <c r="G22" s="14"/>
      <c r="H22" s="17">
        <v>14</v>
      </c>
      <c r="I22" s="17">
        <v>16</v>
      </c>
      <c r="J22" s="17">
        <v>16</v>
      </c>
      <c r="K22" s="13">
        <f t="shared" si="7"/>
        <v>0.14285714285714279</v>
      </c>
      <c r="L22" s="13">
        <f t="shared" si="8"/>
        <v>0</v>
      </c>
      <c r="N22" s="110"/>
      <c r="O22" s="110"/>
    </row>
    <row r="23" spans="2:15" x14ac:dyDescent="0.35">
      <c r="B23" s="23" t="s">
        <v>172</v>
      </c>
      <c r="C23" s="16" t="s">
        <v>162</v>
      </c>
      <c r="D23" s="17">
        <v>9</v>
      </c>
      <c r="E23" s="17">
        <v>10</v>
      </c>
      <c r="F23" s="13">
        <f t="shared" si="6"/>
        <v>0.11111111111111116</v>
      </c>
      <c r="G23" s="14"/>
      <c r="H23" s="17">
        <v>9</v>
      </c>
      <c r="I23" s="17">
        <v>10</v>
      </c>
      <c r="J23" s="17">
        <v>10</v>
      </c>
      <c r="K23" s="13">
        <f t="shared" si="7"/>
        <v>0.11111111111111116</v>
      </c>
      <c r="L23" s="13">
        <f t="shared" si="8"/>
        <v>0</v>
      </c>
      <c r="N23" s="110"/>
      <c r="O23" s="110"/>
    </row>
    <row r="24" spans="2:15" x14ac:dyDescent="0.35">
      <c r="B24" s="23" t="s">
        <v>173</v>
      </c>
      <c r="C24" s="16" t="s">
        <v>162</v>
      </c>
      <c r="D24" s="17">
        <v>1</v>
      </c>
      <c r="E24" s="17">
        <v>1</v>
      </c>
      <c r="F24" s="13">
        <f t="shared" si="6"/>
        <v>0</v>
      </c>
      <c r="G24" s="14"/>
      <c r="H24" s="17">
        <v>1</v>
      </c>
      <c r="I24" s="17">
        <v>1</v>
      </c>
      <c r="J24" s="17">
        <v>1</v>
      </c>
      <c r="K24" s="13">
        <f t="shared" si="7"/>
        <v>0</v>
      </c>
      <c r="L24" s="13">
        <f t="shared" si="8"/>
        <v>0</v>
      </c>
      <c r="N24" s="110"/>
      <c r="O24" s="110"/>
    </row>
    <row r="25" spans="2:15" x14ac:dyDescent="0.35">
      <c r="B25" s="23" t="s">
        <v>174</v>
      </c>
      <c r="C25" s="16" t="s">
        <v>162</v>
      </c>
      <c r="D25" s="17">
        <v>1</v>
      </c>
      <c r="E25" s="17">
        <v>1</v>
      </c>
      <c r="F25" s="13">
        <f t="shared" si="6"/>
        <v>0</v>
      </c>
      <c r="G25" s="14"/>
      <c r="H25" s="17">
        <v>1</v>
      </c>
      <c r="I25" s="17">
        <v>1</v>
      </c>
      <c r="J25" s="17">
        <v>1</v>
      </c>
      <c r="K25" s="13">
        <f t="shared" si="7"/>
        <v>0</v>
      </c>
      <c r="L25" s="13">
        <f t="shared" si="8"/>
        <v>0</v>
      </c>
      <c r="N25" s="110"/>
      <c r="O25" s="110"/>
    </row>
    <row r="26" spans="2:15" x14ac:dyDescent="0.35">
      <c r="B26" s="23" t="s">
        <v>175</v>
      </c>
      <c r="C26" s="16" t="s">
        <v>162</v>
      </c>
      <c r="D26" s="17">
        <v>0</v>
      </c>
      <c r="E26" s="17">
        <v>5</v>
      </c>
      <c r="F26" s="13" t="str">
        <f>IFERROR(E26/D26-1,"na")</f>
        <v>na</v>
      </c>
      <c r="G26" s="14"/>
      <c r="H26" s="17">
        <v>0</v>
      </c>
      <c r="I26" s="17">
        <v>5</v>
      </c>
      <c r="J26" s="17">
        <v>5</v>
      </c>
      <c r="K26" s="13" t="str">
        <f t="shared" si="7"/>
        <v>na</v>
      </c>
      <c r="L26" s="13">
        <f>IFERROR(J26/I26-1,"na")</f>
        <v>0</v>
      </c>
      <c r="N26" s="110"/>
      <c r="O26" s="1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Operating metrics</vt:lpstr>
      <vt:lpstr>P&amp;L</vt:lpstr>
      <vt:lpstr>BS</vt:lpstr>
      <vt:lpstr>Capital &amp; Liability</vt:lpstr>
      <vt:lpstr>AUM Profile &amp; Asset Quality</vt:lpstr>
      <vt:lpstr>Employees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Darshan Shanbhag</cp:lastModifiedBy>
  <dcterms:created xsi:type="dcterms:W3CDTF">2026-05-28T07:05:48Z</dcterms:created>
  <dcterms:modified xsi:type="dcterms:W3CDTF">2026-05-28T09:06:15Z</dcterms:modified>
</cp:coreProperties>
</file>